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Доход-1" sheetId="1" r:id="rId1"/>
    <sheet name="ИФ-2" sheetId="2" r:id="rId2"/>
    <sheet name="Расх-3" sheetId="3" r:id="rId3"/>
    <sheet name="Расх-4" sheetId="4" r:id="rId4"/>
  </sheets>
  <definedNames/>
  <calcPr fullCalcOnLoad="1"/>
</workbook>
</file>

<file path=xl/sharedStrings.xml><?xml version="1.0" encoding="utf-8"?>
<sst xmlns="http://schemas.openxmlformats.org/spreadsheetml/2006/main" count="1333" uniqueCount="336">
  <si>
    <t>Наименование</t>
  </si>
  <si>
    <t>Наименование показателей</t>
  </si>
  <si>
    <t>Общегосударственные  вопросы</t>
  </si>
  <si>
    <t xml:space="preserve"> Функционирование законодательных (представительных)  органов государственной власти и представительных органов муниципальных образований</t>
  </si>
  <si>
    <t xml:space="preserve"> Функционирование правительства РФ, высших исполнительных органов государственной власти субъектов РФ,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</si>
  <si>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</si>
  <si>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</si>
  <si>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</si>
  <si>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Образование</t>
  </si>
  <si>
    <t xml:space="preserve"> ИТОГО</t>
  </si>
  <si>
    <t xml:space="preserve">303 </t>
  </si>
  <si>
    <t>303</t>
  </si>
  <si>
    <t xml:space="preserve"> Благоустройство</t>
  </si>
  <si>
    <t>Национальная экономика</t>
  </si>
  <si>
    <t xml:space="preserve"> Сумма,                                       </t>
  </si>
  <si>
    <t>Итого</t>
  </si>
  <si>
    <t>Код бюджетной                                                          классификации</t>
  </si>
  <si>
    <t>Глава</t>
  </si>
  <si>
    <t>Раздел, подраздел</t>
  </si>
  <si>
    <t>Целевая статья</t>
  </si>
  <si>
    <t>Вид расходов</t>
  </si>
  <si>
    <t>0100</t>
  </si>
  <si>
    <t>0102</t>
  </si>
  <si>
    <t>0103</t>
  </si>
  <si>
    <t>0104</t>
  </si>
  <si>
    <t>0111</t>
  </si>
  <si>
    <t>0200</t>
  </si>
  <si>
    <t>0300</t>
  </si>
  <si>
    <t>0400</t>
  </si>
  <si>
    <t>0500</t>
  </si>
  <si>
    <t>0503</t>
  </si>
  <si>
    <t>0700</t>
  </si>
  <si>
    <t>1100</t>
  </si>
  <si>
    <t>Межбюджетные трансферты</t>
  </si>
  <si>
    <t>Осуществление государственных полномочий в сфере административных правонарушений</t>
  </si>
  <si>
    <t>0106</t>
  </si>
  <si>
    <t>Дорожное хозяйство (дорожные фонды)</t>
  </si>
  <si>
    <t>0409</t>
  </si>
  <si>
    <t>Коммунальное хозяйство</t>
  </si>
  <si>
    <t>0502</t>
  </si>
  <si>
    <t>Социальная политика</t>
  </si>
  <si>
    <t>1000</t>
  </si>
  <si>
    <t>1006</t>
  </si>
  <si>
    <t>Расходы на содержание органов местного самоуправления и обеспечение их функций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</si>
  <si>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</si>
  <si>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</si>
  <si>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Прочие непрограмные расходы</t>
  </si>
  <si>
    <t>Иные бюджетные ассигнования</t>
  </si>
  <si>
    <t>800</t>
  </si>
  <si>
    <t>Непрограммные расходы в сфере национальной обороны</t>
  </si>
  <si>
    <t>Непрограммные расходы в сфере коммунального хозяйства</t>
  </si>
  <si>
    <t>Мероприятия в сфере коммунального хозяйства, осуществляемые органами местного самоуправления</t>
  </si>
  <si>
    <t>Непрограммные расходы в сфере благоустройства</t>
  </si>
  <si>
    <t>Непрограмные расходы в сфере образования</t>
  </si>
  <si>
    <t>Мероприятия в сфере образования, осуществляемые органами местного самоуправления</t>
  </si>
  <si>
    <t xml:space="preserve">Непрограмные расходы в сфере  социальной политики </t>
  </si>
  <si>
    <t>Другие вопросы в области социальной политики</t>
  </si>
  <si>
    <t>Массовый спорт</t>
  </si>
  <si>
    <t>Непрограмные расходы в сфере физической культуры и спорта</t>
  </si>
  <si>
    <t>Мероприятия в сфере физической культуры и спорта, осуществляемые органами местного самоуправления</t>
  </si>
  <si>
    <t>Другие общегосударственные вопросы</t>
  </si>
  <si>
    <t>0113</t>
  </si>
  <si>
    <t>Наименование раздела, подраздела</t>
  </si>
  <si>
    <t>РЗ</t>
  </si>
  <si>
    <t>01</t>
  </si>
  <si>
    <t>02</t>
  </si>
  <si>
    <t>03</t>
  </si>
  <si>
    <t>04</t>
  </si>
  <si>
    <t>06</t>
  </si>
  <si>
    <t>11</t>
  </si>
  <si>
    <t>13</t>
  </si>
  <si>
    <t xml:space="preserve"> Обеспечение пожарной безопасности</t>
  </si>
  <si>
    <t>10</t>
  </si>
  <si>
    <t>09</t>
  </si>
  <si>
    <t>05</t>
  </si>
  <si>
    <t>07</t>
  </si>
  <si>
    <t xml:space="preserve"> Физическая культура и спорт</t>
  </si>
  <si>
    <t>ПРз</t>
  </si>
  <si>
    <t>Мобилизационная и вневойсковая подготовка</t>
  </si>
  <si>
    <t>Резервные средства</t>
  </si>
  <si>
    <t>870</t>
  </si>
  <si>
    <t>Публичные нормативные социальные выплаты гражданам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</si>
  <si>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</si>
  <si>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</si>
  <si>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Иные межбюджетные трансферты</t>
  </si>
  <si>
    <t>Уплата налога на имущество организаций и транспортного налога</t>
  </si>
  <si>
    <t xml:space="preserve">     тыс.руб.</t>
  </si>
  <si>
    <t>0</t>
  </si>
  <si>
    <t>00</t>
  </si>
  <si>
    <t>40</t>
  </si>
  <si>
    <t>1</t>
  </si>
  <si>
    <t>41</t>
  </si>
  <si>
    <t>40010</t>
  </si>
  <si>
    <t>2</t>
  </si>
  <si>
    <t>42</t>
  </si>
  <si>
    <t>43</t>
  </si>
  <si>
    <t>78680</t>
  </si>
  <si>
    <t>5</t>
  </si>
  <si>
    <t>48990</t>
  </si>
  <si>
    <t>90</t>
  </si>
  <si>
    <t>00000</t>
  </si>
  <si>
    <t>44</t>
  </si>
  <si>
    <t>91</t>
  </si>
  <si>
    <t>45000</t>
  </si>
  <si>
    <t>45</t>
  </si>
  <si>
    <t>51180</t>
  </si>
  <si>
    <t>46</t>
  </si>
  <si>
    <t>40720</t>
  </si>
  <si>
    <t>88210</t>
  </si>
  <si>
    <t>Жилищное хозяйство</t>
  </si>
  <si>
    <t>Мероприятия в области жилищного хозяйства</t>
  </si>
  <si>
    <t>49</t>
  </si>
  <si>
    <t>200</t>
  </si>
  <si>
    <t>240</t>
  </si>
  <si>
    <t>88980</t>
  </si>
  <si>
    <t>52</t>
  </si>
  <si>
    <t>40120</t>
  </si>
  <si>
    <t>53</t>
  </si>
  <si>
    <t>46110</t>
  </si>
  <si>
    <t>Прочие мероприятия по благоустройству</t>
  </si>
  <si>
    <t>70</t>
  </si>
  <si>
    <t>47000</t>
  </si>
  <si>
    <t>81</t>
  </si>
  <si>
    <t>40000</t>
  </si>
  <si>
    <t>82</t>
  </si>
  <si>
    <t>48000</t>
  </si>
  <si>
    <t>88990</t>
  </si>
  <si>
    <t xml:space="preserve">Государственная пошлина за совершение нотариальных действий должностными лицами органов МСУ, уполномоченными в соответствии с законодательными актами РФ на совершение нотариальных действий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</si>
  <si>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</si>
  <si>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Уплата налогов, сборов и иных платежей</t>
  </si>
  <si>
    <t>47</t>
  </si>
  <si>
    <t>00020</t>
  </si>
  <si>
    <t>00010</t>
  </si>
  <si>
    <t>Социальные выплаты гражданам, кроме публичных нормативных социальных выплат</t>
  </si>
  <si>
    <t>46140</t>
  </si>
  <si>
    <t>Пенсионное обеспечение</t>
  </si>
  <si>
    <t>1001</t>
  </si>
  <si>
    <t>Доплата к пенсиям муниципальных служащих</t>
  </si>
  <si>
    <t>30100</t>
  </si>
  <si>
    <t>Другие вопросы в области национальной экономики</t>
  </si>
  <si>
    <t>0412</t>
  </si>
  <si>
    <t>Непрограммыне расходы в сфере национальной экономики</t>
  </si>
  <si>
    <t>Расходы на обеспечение деятельности муниципальных казенных учреждений</t>
  </si>
  <si>
    <t>40200</t>
  </si>
  <si>
    <t>Мероприятия по обеспечению  первичных мер пожарной безопасности в границах поселения</t>
  </si>
  <si>
    <t>Непрограммные расходы в сфере национальной экономики</t>
  </si>
  <si>
    <t>Обеспечение дорожной деятельности в границах поселения</t>
  </si>
  <si>
    <t>Непрограммные расходы в области жилищного хозяйства</t>
  </si>
  <si>
    <t>Мероприятия в области жилищного хозяйства, осуществляемые органами местного самоуправления</t>
  </si>
  <si>
    <t>12</t>
  </si>
  <si>
    <t xml:space="preserve">   Дотации бюджетам сельских поселений на  поддержку мер по обеспечению сбалансированности бюджетов </t>
  </si>
  <si>
    <t>0203</t>
  </si>
  <si>
    <t xml:space="preserve"> Функционирование высшего должностного лица субъекта  РФ и органа местного самоуправления</t>
  </si>
  <si>
    <t xml:space="preserve">Обеспечение функционирования главы муниципального образования </t>
  </si>
  <si>
    <t xml:space="preserve">Обеспечение деятельности муниципального Совета  муниципального образования </t>
  </si>
  <si>
    <t>Аппарат администрации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</si>
  <si>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</si>
  <si>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Социальное обеспечение и иные выплаты населению</t>
  </si>
  <si>
    <t xml:space="preserve">Резервные фонды </t>
  </si>
  <si>
    <t>Содержание муниципального имущества</t>
  </si>
  <si>
    <t>6</t>
  </si>
  <si>
    <t>40030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</si>
  <si>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</si>
  <si>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</si>
  <si>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 xml:space="preserve"> Молодежная политика </t>
  </si>
  <si>
    <t xml:space="preserve">Молодежная политика </t>
  </si>
  <si>
    <t>Мероприятия по содержанию уличного освещения</t>
  </si>
  <si>
    <t>3</t>
  </si>
  <si>
    <t>Прочие мероприятия по благоустройству населенных пунктов поселения</t>
  </si>
  <si>
    <t>4</t>
  </si>
  <si>
    <t>Исполнение судебных актов</t>
  </si>
  <si>
    <t>830</t>
  </si>
  <si>
    <t>Взносы на капитальный ремонт муниципального жилого фонда</t>
  </si>
  <si>
    <t>850</t>
  </si>
  <si>
    <t>99420</t>
  </si>
  <si>
    <t>Муниципальная программа  «Профилактика правонарушений на  территории муниципального образования " Заостровское " на 2017-2019 годы»</t>
  </si>
  <si>
    <t>40810</t>
  </si>
  <si>
    <t xml:space="preserve">Мероприятия по профилактике правонарушений на  территории муниципального образования </t>
  </si>
  <si>
    <t>Прочие безвозмездные поступления в бюджеты сельских поселений</t>
  </si>
  <si>
    <t xml:space="preserve"> Культура,  кинематография </t>
  </si>
  <si>
    <t>0800</t>
  </si>
  <si>
    <t xml:space="preserve">Другие вопросы в области культуры, кинематографии </t>
  </si>
  <si>
    <t xml:space="preserve">Непрограмные расходы в области культуры </t>
  </si>
  <si>
    <t>Прочие мероприятия в области культуры, осуществляемые органами местного самоуправления</t>
  </si>
  <si>
    <t>44010</t>
  </si>
  <si>
    <t>08</t>
  </si>
  <si>
    <t>Другие вопросы в области культуры, кинематографии</t>
  </si>
  <si>
    <t>S8420</t>
  </si>
  <si>
    <t>Иные выплаты населению</t>
  </si>
  <si>
    <t>Единый сельскохозяйственный налог</t>
  </si>
  <si>
    <t>40990</t>
  </si>
  <si>
    <t xml:space="preserve">МО "Заостровское" "Об утверждении отчета </t>
  </si>
  <si>
    <t>об исполнении бюджета муниципального</t>
  </si>
  <si>
    <t>Код бюджетной классификации РФ</t>
  </si>
  <si>
    <t>Наименование кода доходов</t>
  </si>
  <si>
    <t>Главного  админи-стратора доходов</t>
  </si>
  <si>
    <t>Доходов</t>
  </si>
  <si>
    <t>182</t>
  </si>
  <si>
    <t>1 01 02010 01 0000 110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</si>
  <si>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</si>
  <si>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РФ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</si>
  <si>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</si>
  <si>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РФ</t>
  </si>
  <si>
    <t>1 05 03010 01 0000 110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</si>
  <si>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</si>
  <si>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</si>
  <si>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1 06 06033 10 0000 110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</si>
  <si>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</si>
  <si>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1 06 06043 10 0000 110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</si>
  <si>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</si>
  <si>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Администрация муниципального образования "Заостровское"</t>
  </si>
  <si>
    <t>1 08 04020 01 0000 110</t>
  </si>
  <si>
    <t>1 11 05035 10 0000 120</t>
  </si>
  <si>
    <t>1 17 01050 10 0000 180</t>
  </si>
  <si>
    <t>Невыясненные поступления, зачисляемые в бюджеты сельских поселений</t>
  </si>
  <si>
    <t>1 17 05050 10 0000 180</t>
  </si>
  <si>
    <t>Прочие неналоговы доходы бюджетов сельских поселений</t>
  </si>
  <si>
    <t>Итого доходов</t>
  </si>
  <si>
    <t>202 15002 10 0000 151</t>
  </si>
  <si>
    <t>Исполнено,тыс. руб.</t>
  </si>
  <si>
    <t xml:space="preserve">Федеральная налоговая служба </t>
  </si>
  <si>
    <t xml:space="preserve">Приложение 2 к Решению муниципального Совета </t>
  </si>
  <si>
    <t>Исполнение расходов бюджета поселения по разделам и подразделам</t>
  </si>
  <si>
    <t xml:space="preserve">Исполнение расходов бюджета поселения  </t>
  </si>
  <si>
    <t>Исполнение судебных актов, уплата прочих налогов и сборов, пеней, штрафов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</si>
  <si>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</t>
  </si>
  <si>
    <t>1 11 05075 10 0001 120</t>
  </si>
  <si>
    <t>Доходы от сдачи в аренду имущества, составляющего казну сельских поселений (за исключением земельных участков)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</si>
  <si>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 </t>
  </si>
  <si>
    <t>Субвенции бюджетам сельских поселений на выполнение передаваемых полномочий субъектов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</si>
  <si>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</si>
  <si>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Сумма</t>
  </si>
  <si>
    <t>ОБЩЕГОСУДАРСТВЕННЫЕ РАСХОДЫ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</si>
  <si>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</si>
  <si>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</si>
  <si>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</si>
  <si>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</si>
  <si>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функционирования  администрации муниципального образования</t>
  </si>
  <si>
    <t>Осуществление части полномочий по решению вопросов местного значения в соответствии с заключенными соглашениями в целях материально-технического и организационного обеспечения деятельности</t>
  </si>
  <si>
    <t xml:space="preserve">Непрограммные расходы в сфере общегосударственных расходов </t>
  </si>
  <si>
    <t>Иные субвенции администрации муниципального образования для финансового обеспечения расходных обязательств по переданным для осуществления органам местного самоуправления государственным полномочиям</t>
  </si>
  <si>
    <t>Обеспечение деятельности финансовых, налоговых и таможенных органов и органов финансового надзора</t>
  </si>
  <si>
    <t>Межбюджетные трансферты на исполнение полномочий по осуществлению внешнего муниципального финансового контроля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</si>
  <si>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</si>
  <si>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Резервные фонды</t>
  </si>
  <si>
    <t>Резервный фонд администрации муниципального образования "Заостровское"</t>
  </si>
  <si>
    <t>Резервный фонд администрации муниципального образования «Заостровское»</t>
  </si>
  <si>
    <t>41400</t>
  </si>
  <si>
    <t>Непрограммные расходы в сфере общегосударственных вопросов</t>
  </si>
  <si>
    <t>Реализация иных функций органа местного самоуправления.</t>
  </si>
  <si>
    <t>Иные выплаты по обязательствам муниципального образования</t>
  </si>
  <si>
    <t>Расходы на уплату пеней, штрафов и исполнение судебных актов</t>
  </si>
  <si>
    <t>Уплата пеней, штрафов и исполнение судебных актов</t>
  </si>
  <si>
    <t>00200</t>
  </si>
  <si>
    <t>Погашение кредиторской задолженности и исполнение судебных актов, предусматривающих обращение взыскания на средства бюджет</t>
  </si>
  <si>
    <t>92</t>
  </si>
  <si>
    <t>Погашение кредиторской задолженности</t>
  </si>
  <si>
    <t>42010</t>
  </si>
  <si>
    <t>42020</t>
  </si>
  <si>
    <t>НАЦИОНАЛЬНАЯ ОБОРОНА</t>
  </si>
  <si>
    <t>Осуществление органом местного самоуправления отдельных государственных полномочий.</t>
  </si>
  <si>
    <t>НАЦИОНАЛЬНАЯ БЕЗОПАСНОСТЬ И ПРАВООХРАНИТЕЛЬНАЯ ДЕЯТЕЛЬНОСТЬ</t>
  </si>
  <si>
    <t>Обеспечение пожарной безопасности</t>
  </si>
  <si>
    <t>Муниципальная программа  "Обеспечение пожарной безопасности на территории МО "Заостровское" на 2017-2019гг"</t>
  </si>
  <si>
    <t>Мероприятия в области национальной безопасности, проводимые за счет средств межбюджетных трансфертов на поддержку деятельности подразделений добровольной пожарной охраны</t>
  </si>
  <si>
    <t>88520</t>
  </si>
  <si>
    <t>НАЦИОНАЛЬНАЯ ЭКОНОМИКА</t>
  </si>
  <si>
    <t>Осуществление части полномочий по решению вопросов местного значения в соответствии с заключенными соглашениями в целях финансового обеспечения дорожной деятельности в отношении автомобильных дорог местного значения в границах населенных пунктов за счет бюджетных ассигнований муниципального дорожного фонда</t>
  </si>
  <si>
    <t>Содержание и ремонт автомобильных дорог общего пользования местного значения</t>
  </si>
  <si>
    <t>49100</t>
  </si>
  <si>
    <t>Муниципальная программа «Формирование современной городской среды МО " Заостровское " на 2018-2022 годы».</t>
  </si>
  <si>
    <t>Иные межбюджетные трансферты бюджетам сельских поселений на поддержку муниципальных программ формирования современной городской среды</t>
  </si>
  <si>
    <t>F2</t>
  </si>
  <si>
    <t>55550</t>
  </si>
  <si>
    <t>Софинансирование мероприятий по благоустройству дворовых территорий из бюджета поселения</t>
  </si>
  <si>
    <t>95552</t>
  </si>
  <si>
    <t>ЖИЛИЩНО-КОММУНАЛЬНОЕ ХОЗЯЙСТВО</t>
  </si>
  <si>
    <t>300</t>
  </si>
  <si>
    <t>360</t>
  </si>
  <si>
    <t>Осуществление части полномочий по решению вопросов местного значения в соответствии с заключенными соглашениями, в целях поддержания жилищно-коммунальной отрасли сельских поселений, включая расходы по сбору и транспортированию твердых коммунальных отходов и содержание мест захоронений</t>
  </si>
  <si>
    <t>Благоустройство</t>
  </si>
  <si>
    <t>Уличное освещение</t>
  </si>
  <si>
    <t>Организация и содержание мест захоронения</t>
  </si>
  <si>
    <t>Иные межбюджетные трансферты бюджетам сельских поселений на развитие территориального общественного самоуправления</t>
  </si>
  <si>
    <t>Софинансирование из бюджета поселения на развитие территориального общественного самоуправления</t>
  </si>
  <si>
    <t>Мероприятия по организации и содержанию мест захоронений</t>
  </si>
  <si>
    <t>46130</t>
  </si>
  <si>
    <t>ОХРАНА ОКРУЖАЮЩЕЙ СРЕДЫ</t>
  </si>
  <si>
    <t>0600</t>
  </si>
  <si>
    <t>Другие вопросы в области охраны окружающей среды</t>
  </si>
  <si>
    <t>0605</t>
  </si>
  <si>
    <t>Непрограммыне расходы в сфере охраны окружающей среды</t>
  </si>
  <si>
    <t>61</t>
  </si>
  <si>
    <t>Иные межбюджетные трансферты бюджетам сельских поселений на софинансирование мероприятий в сфере обращения с отходами производства и потребления, в том числе с твердыми коммунальными отходами</t>
  </si>
  <si>
    <t>S6740</t>
  </si>
  <si>
    <t>КУЛЬТУРА, КИНЕМАТОГРАФИЯ</t>
  </si>
  <si>
    <t>0804</t>
  </si>
  <si>
    <t>ОБРАЗОВАНИЕ</t>
  </si>
  <si>
    <t>СОЦИАЛЬНАЯ ПОЛИТИКА</t>
  </si>
  <si>
    <t>ФИЗИЧЕСКАЯ КУЛЬТУРА И СПОРТ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</si>
  <si>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</si>
  <si>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</si>
  <si>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Межбюджетные трансферты бюджету муниципального образования «Приморский муниципальный район» на софинансирование расходных обязательств консолидированного бюджета, в целях софинансирования которых из бюджета Архангельской области предоставляются субсидии местным бюджетам.</t>
  </si>
  <si>
    <t>99500</t>
  </si>
  <si>
    <t>500</t>
  </si>
  <si>
    <t>540</t>
  </si>
  <si>
    <t>14</t>
  </si>
  <si>
    <t xml:space="preserve"> по ведомственной структуре расходов бюджетов  за 2019 год</t>
  </si>
  <si>
    <t>классификации расходов бюджетов за 2019 год</t>
  </si>
  <si>
    <t xml:space="preserve">образования "Заостровское" за 2019 год" </t>
  </si>
  <si>
    <t>от __.__.2020г  № __</t>
  </si>
  <si>
    <t xml:space="preserve"> Исполнение источников финансирования  дефицита бюджета поселения по кодам классификации источников финансирования  дефицитов бюджетов за 2019 год</t>
  </si>
  <si>
    <t>Исполнено, тыс. рублей</t>
  </si>
  <si>
    <t xml:space="preserve"> 1 11 09045 10 0001 120</t>
  </si>
  <si>
    <t>Исполнение доходов бюджета поселения по кодам классификации доходов бюджетов за 2019 год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</si>
  <si>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</si>
  <si>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 xml:space="preserve">Дотации бюджетам поселений на  выравнивание  бюджетной обеспеченности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</si>
  <si>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</si>
  <si>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1 16 33050 10 0000 140</t>
  </si>
  <si>
    <t xml:space="preserve">                                      Приложение 3 к Решению муниципального Совета  МО «Заостровское»  «Об утверждении отчета  об исполнении  бюджета                                                                                муниципального образования "Заостровское" за 2019 год"                                            от __.__.2020г   № __ 
</t>
  </si>
  <si>
    <t xml:space="preserve">                                      Приложение 1 к Решению  муниципального Совета  МО «Заостровское»  «Об утверждении отчета  об исполнении бюджета  муниципального образования "Заостровское" за 2019 год"   от __.__.2020г   № __ 
</t>
  </si>
  <si>
    <t>Охрана окружающей среды</t>
  </si>
  <si>
    <t xml:space="preserve"> Приложение 4 к Решению муниципального Совета  МО «Заостровское»  «Об утверждении отчета  об исполнении бюджета муниципального образования "Заостровское"                                                                                                   за 2019 год"                                                             от __.__.2020г   № __ 
</t>
  </si>
  <si>
    <t>2 02 15001 10 0000 151</t>
  </si>
  <si>
    <t xml:space="preserve"> 2 02 35118 10 0000 150</t>
  </si>
  <si>
    <t>2 02 30024 10 0000 150</t>
  </si>
  <si>
    <t xml:space="preserve"> 2 02 40014 10 0000 150</t>
  </si>
  <si>
    <t xml:space="preserve"> 2 02 49999 10 0000 150</t>
  </si>
  <si>
    <t>2 07 05030 10 0000 150</t>
  </si>
  <si>
    <t>Изменение остатков средств на счетах по учету средств бюджета</t>
  </si>
  <si>
    <t>Уменьшение прочих остатков денежных средств бюджетов сельских поселения</t>
  </si>
  <si>
    <t>000 01 05 00 00 00 0000.000</t>
  </si>
  <si>
    <t>000 01 05 02 01 10 0000 510</t>
  </si>
  <si>
    <t>000 01 05 02 01 10 0000 610</t>
  </si>
  <si>
    <t xml:space="preserve">Увеличение прочих остатков денежных средств бюджетов сельских поселения </t>
  </si>
  <si>
    <t>Национальная безопасность и правоохранительная деятельность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</si>
</sst>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,##0.0"/>
    <numFmt numFmtId="186" formatCode="0.0"/>
    <numFmt numFmtId="187" formatCode="[$€-2]\ ###,000_);[Red]\([$€-2]\ ###,000\)"/>
    <numFmt numFmtId="188" formatCode="#,##0.000"/>
    <numFmt numFmtId="189" formatCode="000"/>
    <numFmt numFmtId="190" formatCode="0000"/>
    <numFmt numFmtId="191" formatCode="0000000"/>
    <numFmt numFmtId="192" formatCode="0.0;[Red]0.0"/>
    <numFmt numFmtId="193" formatCode="0;[Red]0"/>
    <numFmt numFmtId="194" formatCode="#,##0.00000"/>
  </numFmts>
  <fonts count="61">
    <font>
      <sz val="10"/>
      <name val="Arial"/>
      <family val="0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9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9"/>
      <color rgb="FF000000"/>
      <name val="Times New Roman"/>
      <family val="1"/>
    </font>
    <font>
      <b/>
      <sz val="8"/>
      <color theme="0"/>
      <name val="Times New Roman"/>
      <family val="1"/>
    </font>
    <font>
      <b/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justify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center" vertical="top"/>
    </xf>
    <xf numFmtId="49" fontId="5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justify" vertical="top" wrapText="1"/>
    </xf>
    <xf numFmtId="185" fontId="5" fillId="0" borderId="17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86" fontId="6" fillId="0" borderId="20" xfId="0" applyNumberFormat="1" applyFont="1" applyFill="1" applyBorder="1" applyAlignment="1" applyProtection="1">
      <alignment horizontal="center" vertical="center" wrapText="1"/>
      <protection/>
    </xf>
    <xf numFmtId="185" fontId="5" fillId="0" borderId="21" xfId="0" applyNumberFormat="1" applyFont="1" applyFill="1" applyBorder="1" applyAlignment="1">
      <alignment horizontal="right" vertical="center"/>
    </xf>
    <xf numFmtId="49" fontId="3" fillId="0" borderId="18" xfId="0" applyNumberFormat="1" applyFont="1" applyFill="1" applyBorder="1" applyAlignment="1">
      <alignment horizontal="center" vertical="center"/>
    </xf>
    <xf numFmtId="185" fontId="3" fillId="0" borderId="22" xfId="0" applyNumberFormat="1" applyFont="1" applyFill="1" applyBorder="1" applyAlignment="1">
      <alignment horizontal="right" vertical="center"/>
    </xf>
    <xf numFmtId="49" fontId="5" fillId="0" borderId="18" xfId="0" applyNumberFormat="1" applyFont="1" applyFill="1" applyBorder="1" applyAlignment="1">
      <alignment horizontal="center" vertical="center"/>
    </xf>
    <xf numFmtId="185" fontId="5" fillId="0" borderId="22" xfId="0" applyNumberFormat="1" applyFont="1" applyFill="1" applyBorder="1" applyAlignment="1">
      <alignment horizontal="right" vertical="center"/>
    </xf>
    <xf numFmtId="49" fontId="3" fillId="0" borderId="23" xfId="0" applyNumberFormat="1" applyFont="1" applyFill="1" applyBorder="1" applyAlignment="1">
      <alignment horizontal="center" vertical="center"/>
    </xf>
    <xf numFmtId="185" fontId="3" fillId="0" borderId="24" xfId="0" applyNumberFormat="1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185" fontId="3" fillId="0" borderId="13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9" fillId="33" borderId="25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185" fontId="9" fillId="33" borderId="25" xfId="0" applyNumberFormat="1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left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49" fontId="9" fillId="33" borderId="16" xfId="0" applyNumberFormat="1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/>
    </xf>
    <xf numFmtId="49" fontId="9" fillId="33" borderId="14" xfId="0" applyNumberFormat="1" applyFont="1" applyFill="1" applyBorder="1" applyAlignment="1">
      <alignment horizontal="center" vertical="center"/>
    </xf>
    <xf numFmtId="185" fontId="9" fillId="33" borderId="28" xfId="0" applyNumberFormat="1" applyFont="1" applyFill="1" applyBorder="1" applyAlignment="1">
      <alignment vertical="center"/>
    </xf>
    <xf numFmtId="0" fontId="9" fillId="33" borderId="18" xfId="0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/>
    </xf>
    <xf numFmtId="185" fontId="9" fillId="33" borderId="22" xfId="0" applyNumberFormat="1" applyFont="1" applyFill="1" applyBorder="1" applyAlignment="1">
      <alignment vertical="center"/>
    </xf>
    <xf numFmtId="0" fontId="9" fillId="33" borderId="18" xfId="0" applyFont="1" applyFill="1" applyBorder="1" applyAlignment="1" applyProtection="1">
      <alignment horizontal="left" vertical="center" wrapText="1"/>
      <protection/>
    </xf>
    <xf numFmtId="189" fontId="9" fillId="33" borderId="10" xfId="53" applyNumberFormat="1" applyFont="1" applyFill="1" applyBorder="1" applyAlignment="1" applyProtection="1">
      <alignment horizontal="center" vertical="center"/>
      <protection hidden="1"/>
    </xf>
    <xf numFmtId="190" fontId="9" fillId="33" borderId="10" xfId="53" applyNumberFormat="1" applyFont="1" applyFill="1" applyBorder="1" applyAlignment="1" applyProtection="1">
      <alignment horizontal="center" vertical="center"/>
      <protection hidden="1"/>
    </xf>
    <xf numFmtId="49" fontId="9" fillId="33" borderId="10" xfId="53" applyNumberFormat="1" applyFont="1" applyFill="1" applyBorder="1" applyAlignment="1" applyProtection="1">
      <alignment horizontal="center" vertical="center"/>
      <protection hidden="1"/>
    </xf>
    <xf numFmtId="49" fontId="13" fillId="33" borderId="10" xfId="0" applyNumberFormat="1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left" vertical="center" wrapText="1"/>
    </xf>
    <xf numFmtId="185" fontId="9" fillId="33" borderId="22" xfId="0" applyNumberFormat="1" applyFont="1" applyFill="1" applyBorder="1" applyAlignment="1">
      <alignment horizontal="right" vertical="center"/>
    </xf>
    <xf numFmtId="0" fontId="56" fillId="33" borderId="18" xfId="0" applyFont="1" applyFill="1" applyBorder="1" applyAlignment="1">
      <alignment horizontal="left" vertical="center" wrapText="1"/>
    </xf>
    <xf numFmtId="0" fontId="57" fillId="33" borderId="18" xfId="0" applyFont="1" applyFill="1" applyBorder="1" applyAlignment="1">
      <alignment horizontal="left" vertical="center" wrapText="1"/>
    </xf>
    <xf numFmtId="185" fontId="9" fillId="33" borderId="22" xfId="53" applyNumberFormat="1" applyFont="1" applyFill="1" applyBorder="1" applyAlignment="1" applyProtection="1">
      <alignment horizontal="right" vertical="center" wrapText="1"/>
      <protection hidden="1"/>
    </xf>
    <xf numFmtId="49" fontId="9" fillId="33" borderId="18" xfId="0" applyNumberFormat="1" applyFont="1" applyFill="1" applyBorder="1" applyAlignment="1">
      <alignment horizontal="left" vertical="center" wrapText="1"/>
    </xf>
    <xf numFmtId="49" fontId="9" fillId="33" borderId="10" xfId="54" applyNumberFormat="1" applyFont="1" applyFill="1" applyBorder="1" applyAlignment="1" applyProtection="1">
      <alignment horizontal="center" vertical="center"/>
      <protection hidden="1"/>
    </xf>
    <xf numFmtId="190" fontId="9" fillId="33" borderId="10" xfId="54" applyNumberFormat="1" applyFont="1" applyFill="1" applyBorder="1" applyAlignment="1" applyProtection="1">
      <alignment horizontal="center" vertical="center"/>
      <protection hidden="1"/>
    </xf>
    <xf numFmtId="49" fontId="9" fillId="33" borderId="10" xfId="54" applyNumberFormat="1" applyFont="1" applyFill="1" applyBorder="1" applyAlignment="1" applyProtection="1">
      <alignment horizontal="right" vertical="center"/>
      <protection hidden="1"/>
    </xf>
    <xf numFmtId="185" fontId="9" fillId="33" borderId="22" xfId="0" applyNumberFormat="1" applyFont="1" applyFill="1" applyBorder="1" applyAlignment="1" applyProtection="1">
      <alignment horizontal="right" vertical="center"/>
      <protection locked="0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8" xfId="0" applyNumberFormat="1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189" fontId="9" fillId="33" borderId="10" xfId="54" applyNumberFormat="1" applyFont="1" applyFill="1" applyBorder="1" applyAlignment="1" applyProtection="1">
      <alignment horizontal="center" vertical="center"/>
      <protection hidden="1"/>
    </xf>
    <xf numFmtId="0" fontId="10" fillId="33" borderId="18" xfId="0" applyFont="1" applyFill="1" applyBorder="1" applyAlignment="1">
      <alignment horizontal="left" vertical="center"/>
    </xf>
    <xf numFmtId="0" fontId="9" fillId="33" borderId="18" xfId="0" applyFont="1" applyFill="1" applyBorder="1" applyAlignment="1">
      <alignment vertical="center" wrapText="1"/>
    </xf>
    <xf numFmtId="49" fontId="9" fillId="33" borderId="23" xfId="53" applyNumberFormat="1" applyFont="1" applyFill="1" applyBorder="1" applyAlignment="1" applyProtection="1">
      <alignment horizontal="left" wrapText="1"/>
      <protection hidden="1"/>
    </xf>
    <xf numFmtId="0" fontId="9" fillId="33" borderId="14" xfId="0" applyFont="1" applyFill="1" applyBorder="1" applyAlignment="1">
      <alignment horizontal="center"/>
    </xf>
    <xf numFmtId="49" fontId="9" fillId="33" borderId="29" xfId="53" applyNumberFormat="1" applyFont="1" applyFill="1" applyBorder="1" applyAlignment="1" applyProtection="1">
      <alignment horizontal="center"/>
      <protection hidden="1"/>
    </xf>
    <xf numFmtId="49" fontId="9" fillId="33" borderId="10" xfId="0" applyNumberFormat="1" applyFont="1" applyFill="1" applyBorder="1" applyAlignment="1">
      <alignment horizontal="center"/>
    </xf>
    <xf numFmtId="49" fontId="9" fillId="33" borderId="30" xfId="0" applyNumberFormat="1" applyFont="1" applyFill="1" applyBorder="1" applyAlignment="1">
      <alignment horizontal="center"/>
    </xf>
    <xf numFmtId="49" fontId="9" fillId="33" borderId="29" xfId="53" applyNumberFormat="1" applyFont="1" applyFill="1" applyBorder="1" applyAlignment="1" applyProtection="1">
      <alignment horizontal="center" vertical="center"/>
      <protection hidden="1"/>
    </xf>
    <xf numFmtId="49" fontId="9" fillId="33" borderId="30" xfId="0" applyNumberFormat="1" applyFont="1" applyFill="1" applyBorder="1" applyAlignment="1">
      <alignment horizontal="center" vertical="center"/>
    </xf>
    <xf numFmtId="49" fontId="9" fillId="33" borderId="18" xfId="53" applyNumberFormat="1" applyFont="1" applyFill="1" applyBorder="1" applyAlignment="1" applyProtection="1">
      <alignment horizontal="left" vertical="center" wrapText="1"/>
      <protection hidden="1"/>
    </xf>
    <xf numFmtId="0" fontId="9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right" vertical="center"/>
    </xf>
    <xf numFmtId="0" fontId="9" fillId="0" borderId="31" xfId="0" applyFont="1" applyBorder="1" applyAlignment="1">
      <alignment horizontal="justify" vertical="center"/>
    </xf>
    <xf numFmtId="0" fontId="56" fillId="0" borderId="18" xfId="0" applyFont="1" applyBorder="1" applyAlignment="1">
      <alignment horizontal="justify" vertical="center"/>
    </xf>
    <xf numFmtId="0" fontId="9" fillId="0" borderId="31" xfId="0" applyFont="1" applyBorder="1" applyAlignment="1">
      <alignment wrapText="1"/>
    </xf>
    <xf numFmtId="0" fontId="10" fillId="33" borderId="11" xfId="0" applyFont="1" applyFill="1" applyBorder="1" applyAlignment="1">
      <alignment horizontal="left" vertical="center" wrapText="1"/>
    </xf>
    <xf numFmtId="189" fontId="9" fillId="33" borderId="12" xfId="53" applyNumberFormat="1" applyFont="1" applyFill="1" applyBorder="1" applyAlignment="1" applyProtection="1">
      <alignment horizontal="center" vertical="center"/>
      <protection hidden="1"/>
    </xf>
    <xf numFmtId="0" fontId="9" fillId="0" borderId="12" xfId="0" applyFont="1" applyBorder="1" applyAlignment="1">
      <alignment horizontal="center"/>
    </xf>
    <xf numFmtId="49" fontId="9" fillId="33" borderId="12" xfId="53" applyNumberFormat="1" applyFont="1" applyFill="1" applyBorder="1" applyAlignment="1" applyProtection="1">
      <alignment horizontal="center" vertical="center"/>
      <protection hidden="1"/>
    </xf>
    <xf numFmtId="49" fontId="9" fillId="33" borderId="12" xfId="0" applyNumberFormat="1" applyFont="1" applyFill="1" applyBorder="1" applyAlignment="1">
      <alignment horizontal="center" vertical="center"/>
    </xf>
    <xf numFmtId="185" fontId="9" fillId="33" borderId="13" xfId="0" applyNumberFormat="1" applyFont="1" applyFill="1" applyBorder="1" applyAlignment="1">
      <alignment horizontal="right"/>
    </xf>
    <xf numFmtId="0" fontId="5" fillId="0" borderId="3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185" fontId="5" fillId="33" borderId="35" xfId="0" applyNumberFormat="1" applyFont="1" applyFill="1" applyBorder="1" applyAlignment="1">
      <alignment horizontal="right"/>
    </xf>
    <xf numFmtId="49" fontId="6" fillId="0" borderId="14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9" fontId="2" fillId="0" borderId="36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/>
    </xf>
    <xf numFmtId="2" fontId="14" fillId="0" borderId="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49" fontId="6" fillId="0" borderId="36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9" fillId="0" borderId="37" xfId="0" applyFont="1" applyBorder="1" applyAlignment="1">
      <alignment horizontal="left" vertical="center" wrapText="1"/>
    </xf>
    <xf numFmtId="49" fontId="6" fillId="33" borderId="36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right"/>
    </xf>
    <xf numFmtId="0" fontId="9" fillId="0" borderId="31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6" fillId="0" borderId="37" xfId="0" applyFont="1" applyBorder="1" applyAlignment="1">
      <alignment horizontal="left" vertical="center" wrapText="1"/>
    </xf>
    <xf numFmtId="185" fontId="6" fillId="33" borderId="28" xfId="0" applyNumberFormat="1" applyFont="1" applyFill="1" applyBorder="1" applyAlignment="1">
      <alignment/>
    </xf>
    <xf numFmtId="0" fontId="2" fillId="33" borderId="18" xfId="0" applyFont="1" applyFill="1" applyBorder="1" applyAlignment="1">
      <alignment vertical="top" wrapText="1"/>
    </xf>
    <xf numFmtId="185" fontId="14" fillId="33" borderId="38" xfId="0" applyNumberFormat="1" applyFont="1" applyFill="1" applyBorder="1" applyAlignment="1">
      <alignment horizontal="right"/>
    </xf>
    <xf numFmtId="0" fontId="2" fillId="33" borderId="37" xfId="0" applyFont="1" applyFill="1" applyBorder="1" applyAlignment="1">
      <alignment horizontal="left" vertical="center" wrapText="1"/>
    </xf>
    <xf numFmtId="185" fontId="14" fillId="33" borderId="22" xfId="0" applyNumberFormat="1" applyFont="1" applyFill="1" applyBorder="1" applyAlignment="1">
      <alignment horizontal="right"/>
    </xf>
    <xf numFmtId="0" fontId="2" fillId="33" borderId="18" xfId="0" applyFont="1" applyFill="1" applyBorder="1" applyAlignment="1">
      <alignment horizontal="left" vertical="center" wrapText="1"/>
    </xf>
    <xf numFmtId="185" fontId="2" fillId="33" borderId="22" xfId="0" applyNumberFormat="1" applyFont="1" applyFill="1" applyBorder="1" applyAlignment="1">
      <alignment horizontal="right"/>
    </xf>
    <xf numFmtId="0" fontId="8" fillId="33" borderId="18" xfId="0" applyFont="1" applyFill="1" applyBorder="1" applyAlignment="1">
      <alignment vertical="justify"/>
    </xf>
    <xf numFmtId="49" fontId="2" fillId="33" borderId="39" xfId="53" applyNumberFormat="1" applyFont="1" applyFill="1" applyBorder="1" applyAlignment="1" applyProtection="1">
      <alignment horizontal="left" vertical="center" wrapText="1"/>
      <protection hidden="1"/>
    </xf>
    <xf numFmtId="49" fontId="2" fillId="0" borderId="39" xfId="53" applyNumberFormat="1" applyFont="1" applyFill="1" applyBorder="1" applyAlignment="1" applyProtection="1">
      <alignment horizontal="left" vertical="center" wrapText="1"/>
      <protection hidden="1"/>
    </xf>
    <xf numFmtId="185" fontId="6" fillId="33" borderId="22" xfId="0" applyNumberFormat="1" applyFont="1" applyFill="1" applyBorder="1" applyAlignment="1">
      <alignment horizontal="right"/>
    </xf>
    <xf numFmtId="0" fontId="2" fillId="0" borderId="40" xfId="0" applyFont="1" applyBorder="1" applyAlignment="1">
      <alignment vertical="center"/>
    </xf>
    <xf numFmtId="185" fontId="6" fillId="33" borderId="38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2" fillId="0" borderId="40" xfId="0" applyFont="1" applyBorder="1" applyAlignment="1">
      <alignment vertical="center" wrapText="1"/>
    </xf>
    <xf numFmtId="0" fontId="58" fillId="0" borderId="18" xfId="0" applyFont="1" applyBorder="1" applyAlignment="1">
      <alignment wrapText="1"/>
    </xf>
    <xf numFmtId="0" fontId="6" fillId="0" borderId="40" xfId="0" applyFont="1" applyBorder="1" applyAlignment="1">
      <alignment vertical="center" wrapText="1"/>
    </xf>
    <xf numFmtId="0" fontId="2" fillId="33" borderId="31" xfId="0" applyFont="1" applyFill="1" applyBorder="1" applyAlignment="1">
      <alignment vertical="center" wrapText="1"/>
    </xf>
    <xf numFmtId="0" fontId="6" fillId="33" borderId="40" xfId="0" applyFont="1" applyFill="1" applyBorder="1" applyAlignment="1">
      <alignment vertical="center" wrapText="1"/>
    </xf>
    <xf numFmtId="185" fontId="6" fillId="33" borderId="22" xfId="0" applyNumberFormat="1" applyFont="1" applyFill="1" applyBorder="1" applyAlignment="1">
      <alignment horizontal="right" vertical="center"/>
    </xf>
    <xf numFmtId="0" fontId="2" fillId="33" borderId="18" xfId="0" applyFont="1" applyFill="1" applyBorder="1" applyAlignment="1">
      <alignment vertical="center"/>
    </xf>
    <xf numFmtId="185" fontId="2" fillId="33" borderId="22" xfId="0" applyNumberFormat="1" applyFont="1" applyFill="1" applyBorder="1" applyAlignment="1">
      <alignment horizontal="right" vertical="center"/>
    </xf>
    <xf numFmtId="0" fontId="2" fillId="0" borderId="37" xfId="0" applyFont="1" applyBorder="1" applyAlignment="1">
      <alignment vertical="center" wrapText="1"/>
    </xf>
    <xf numFmtId="185" fontId="2" fillId="33" borderId="38" xfId="0" applyNumberFormat="1" applyFont="1" applyFill="1" applyBorder="1" applyAlignment="1">
      <alignment horizontal="right"/>
    </xf>
    <xf numFmtId="0" fontId="6" fillId="0" borderId="32" xfId="0" applyFont="1" applyBorder="1" applyAlignment="1">
      <alignment vertical="center" wrapText="1"/>
    </xf>
    <xf numFmtId="185" fontId="5" fillId="33" borderId="17" xfId="0" applyNumberFormat="1" applyFont="1" applyFill="1" applyBorder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4" fillId="33" borderId="41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15" fillId="33" borderId="43" xfId="0" applyFont="1" applyFill="1" applyBorder="1" applyAlignment="1">
      <alignment horizontal="center" vertical="top" wrapText="1"/>
    </xf>
    <xf numFmtId="0" fontId="15" fillId="33" borderId="44" xfId="0" applyFont="1" applyFill="1" applyBorder="1" applyAlignment="1">
      <alignment horizontal="center" vertical="top" wrapText="1"/>
    </xf>
    <xf numFmtId="0" fontId="15" fillId="33" borderId="45" xfId="0" applyFont="1" applyFill="1" applyBorder="1" applyAlignment="1">
      <alignment horizontal="center" vertical="top" wrapText="1"/>
    </xf>
    <xf numFmtId="0" fontId="15" fillId="33" borderId="18" xfId="0" applyFont="1" applyFill="1" applyBorder="1" applyAlignment="1">
      <alignment vertical="top" wrapText="1"/>
    </xf>
    <xf numFmtId="0" fontId="15" fillId="33" borderId="10" xfId="0" applyFont="1" applyFill="1" applyBorder="1" applyAlignment="1">
      <alignment horizontal="center" vertical="center" wrapText="1"/>
    </xf>
    <xf numFmtId="186" fontId="15" fillId="33" borderId="22" xfId="0" applyNumberFormat="1" applyFont="1" applyFill="1" applyBorder="1" applyAlignment="1">
      <alignment horizontal="right" vertical="center" wrapText="1"/>
    </xf>
    <xf numFmtId="0" fontId="15" fillId="33" borderId="23" xfId="0" applyFont="1" applyFill="1" applyBorder="1" applyAlignment="1">
      <alignment vertical="top" wrapText="1"/>
    </xf>
    <xf numFmtId="0" fontId="15" fillId="33" borderId="44" xfId="0" applyFont="1" applyFill="1" applyBorder="1" applyAlignment="1">
      <alignment horizontal="center" vertical="center" wrapText="1"/>
    </xf>
    <xf numFmtId="185" fontId="15" fillId="33" borderId="24" xfId="0" applyNumberFormat="1" applyFont="1" applyFill="1" applyBorder="1" applyAlignment="1">
      <alignment horizontal="right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185" fontId="4" fillId="33" borderId="35" xfId="0" applyNumberFormat="1" applyFont="1" applyFill="1" applyBorder="1" applyAlignment="1">
      <alignment horizontal="right" vertical="center" wrapText="1"/>
    </xf>
    <xf numFmtId="0" fontId="6" fillId="0" borderId="37" xfId="0" applyFont="1" applyBorder="1" applyAlignment="1">
      <alignment vertical="center" wrapText="1"/>
    </xf>
    <xf numFmtId="185" fontId="59" fillId="33" borderId="17" xfId="0" applyNumberFormat="1" applyFont="1" applyFill="1" applyBorder="1" applyAlignment="1">
      <alignment horizontal="right" vertical="center" wrapText="1"/>
    </xf>
    <xf numFmtId="0" fontId="5" fillId="33" borderId="27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194" fontId="5" fillId="33" borderId="27" xfId="0" applyNumberFormat="1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left" vertical="center" wrapText="1"/>
    </xf>
    <xf numFmtId="0" fontId="12" fillId="33" borderId="46" xfId="0" applyFont="1" applyFill="1" applyBorder="1" applyAlignment="1">
      <alignment horizontal="left" vertical="center" wrapText="1"/>
    </xf>
    <xf numFmtId="0" fontId="60" fillId="33" borderId="18" xfId="0" applyFont="1" applyFill="1" applyBorder="1" applyAlignment="1">
      <alignment horizontal="left" vertical="center" wrapText="1"/>
    </xf>
    <xf numFmtId="0" fontId="3" fillId="0" borderId="0" xfId="53" applyFont="1" applyFill="1" applyBorder="1" applyAlignment="1">
      <alignment horizontal="right" vertical="top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4" fillId="33" borderId="47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4" fillId="0" borderId="0" xfId="54" applyNumberFormat="1" applyFont="1" applyFill="1" applyAlignment="1" applyProtection="1">
      <alignment horizontal="center" vertical="justify"/>
      <protection hidden="1"/>
    </xf>
    <xf numFmtId="0" fontId="2" fillId="0" borderId="0" xfId="53" applyFont="1" applyFill="1" applyBorder="1" applyAlignment="1">
      <alignment horizontal="right" vertical="top" wrapText="1"/>
      <protection/>
    </xf>
    <xf numFmtId="0" fontId="5" fillId="0" borderId="49" xfId="0" applyNumberFormat="1" applyFont="1" applyFill="1" applyBorder="1" applyAlignment="1" applyProtection="1">
      <alignment horizontal="center" vertical="center"/>
      <protection/>
    </xf>
    <xf numFmtId="0" fontId="5" fillId="0" borderId="50" xfId="0" applyNumberFormat="1" applyFont="1" applyFill="1" applyBorder="1" applyAlignment="1" applyProtection="1">
      <alignment horizontal="center" vertical="center"/>
      <protection/>
    </xf>
    <xf numFmtId="0" fontId="5" fillId="0" borderId="47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/>
    </xf>
    <xf numFmtId="0" fontId="6" fillId="0" borderId="48" xfId="0" applyFont="1" applyBorder="1" applyAlignment="1">
      <alignment horizontal="center" vertical="center" wrapText="1"/>
    </xf>
    <xf numFmtId="0" fontId="5" fillId="0" borderId="54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9" fillId="0" borderId="0" xfId="0" applyFont="1" applyFill="1" applyBorder="1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Обычный_Tmp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31"/>
  <sheetViews>
    <sheetView zoomScalePageLayoutView="0" workbookViewId="0" topLeftCell="A1">
      <selection activeCell="J3" sqref="J3"/>
    </sheetView>
  </sheetViews>
  <sheetFormatPr defaultColWidth="9.140625" defaultRowHeight="12.75"/>
  <cols>
    <col min="1" max="1" width="6.140625" style="13" customWidth="1"/>
    <col min="2" max="2" width="9.28125" style="13" customWidth="1"/>
    <col min="3" max="3" width="23.421875" style="13" customWidth="1"/>
    <col min="4" max="4" width="57.57421875" style="13" customWidth="1"/>
    <col min="5" max="5" width="16.28125" style="13" customWidth="1"/>
    <col min="6" max="16384" width="9.140625" style="13" customWidth="1"/>
  </cols>
  <sheetData>
    <row r="1" spans="2:5" ht="15">
      <c r="B1" s="3"/>
      <c r="C1" s="3"/>
      <c r="D1" s="180" t="s">
        <v>320</v>
      </c>
      <c r="E1" s="180"/>
    </row>
    <row r="2" spans="2:5" ht="50.25" customHeight="1">
      <c r="B2" s="3"/>
      <c r="C2" s="3"/>
      <c r="D2" s="180"/>
      <c r="E2" s="180"/>
    </row>
    <row r="3" spans="2:5" ht="34.5" customHeight="1">
      <c r="B3" s="181" t="s">
        <v>314</v>
      </c>
      <c r="C3" s="181"/>
      <c r="D3" s="181"/>
      <c r="E3" s="181"/>
    </row>
    <row r="4" spans="2:5" ht="15.75" thickBot="1">
      <c r="B4" s="4"/>
      <c r="C4" s="4"/>
      <c r="D4" s="5"/>
      <c r="E4" s="7"/>
    </row>
    <row r="5" spans="2:5" ht="22.5" customHeight="1">
      <c r="B5" s="182" t="s">
        <v>193</v>
      </c>
      <c r="C5" s="183"/>
      <c r="D5" s="184" t="s">
        <v>194</v>
      </c>
      <c r="E5" s="186" t="s">
        <v>312</v>
      </c>
    </row>
    <row r="6" spans="2:5" ht="69">
      <c r="B6" s="24" t="s">
        <v>195</v>
      </c>
      <c r="C6" s="25" t="s">
        <v>196</v>
      </c>
      <c r="D6" s="185"/>
      <c r="E6" s="187"/>
    </row>
    <row r="7" spans="2:5" ht="13.5" thickBot="1">
      <c r="B7" s="10">
        <v>1</v>
      </c>
      <c r="C7" s="11">
        <v>2</v>
      </c>
      <c r="D7" s="11">
        <v>3</v>
      </c>
      <c r="E7" s="12">
        <v>4</v>
      </c>
    </row>
    <row r="8" spans="2:5" ht="29.25" customHeight="1">
      <c r="B8" s="26" t="s">
        <v>197</v>
      </c>
      <c r="C8" s="27"/>
      <c r="D8" s="28" t="s">
        <v>220</v>
      </c>
      <c r="E8" s="29">
        <f>E9+E11+E12+E13+E14+E15+E10</f>
        <v>9692.269000000002</v>
      </c>
    </row>
    <row r="9" spans="2:5" ht="60" customHeight="1">
      <c r="B9" s="30" t="s">
        <v>197</v>
      </c>
      <c r="C9" s="8" t="s">
        <v>198</v>
      </c>
      <c r="D9" s="14" t="s">
        <v>315</v>
      </c>
      <c r="E9" s="31">
        <v>299.705</v>
      </c>
    </row>
    <row r="10" spans="2:5" ht="77.25" customHeight="1">
      <c r="B10" s="30" t="s">
        <v>197</v>
      </c>
      <c r="C10" s="8" t="s">
        <v>199</v>
      </c>
      <c r="D10" s="14" t="s">
        <v>200</v>
      </c>
      <c r="E10" s="31">
        <v>-2.416</v>
      </c>
    </row>
    <row r="11" spans="2:5" ht="30" customHeight="1">
      <c r="B11" s="30" t="s">
        <v>197</v>
      </c>
      <c r="C11" s="8" t="s">
        <v>201</v>
      </c>
      <c r="D11" s="14" t="s">
        <v>202</v>
      </c>
      <c r="E11" s="31">
        <v>14.102</v>
      </c>
    </row>
    <row r="12" spans="2:5" ht="19.5" customHeight="1">
      <c r="B12" s="30" t="s">
        <v>197</v>
      </c>
      <c r="C12" s="6" t="s">
        <v>203</v>
      </c>
      <c r="D12" s="14" t="s">
        <v>189</v>
      </c>
      <c r="E12" s="31">
        <v>80.651</v>
      </c>
    </row>
    <row r="13" spans="2:5" ht="33" customHeight="1">
      <c r="B13" s="30" t="s">
        <v>197</v>
      </c>
      <c r="C13" s="15" t="s">
        <v>204</v>
      </c>
      <c r="D13" s="14" t="s">
        <v>205</v>
      </c>
      <c r="E13" s="31">
        <v>1873.267</v>
      </c>
    </row>
    <row r="14" spans="2:5" ht="51.75" customHeight="1">
      <c r="B14" s="30" t="s">
        <v>197</v>
      </c>
      <c r="C14" s="16" t="s">
        <v>206</v>
      </c>
      <c r="D14" s="14" t="s">
        <v>207</v>
      </c>
      <c r="E14" s="31">
        <v>3830.036</v>
      </c>
    </row>
    <row r="15" spans="2:5" ht="48" customHeight="1">
      <c r="B15" s="30" t="s">
        <v>197</v>
      </c>
      <c r="C15" s="16" t="s">
        <v>208</v>
      </c>
      <c r="D15" s="14" t="s">
        <v>209</v>
      </c>
      <c r="E15" s="31">
        <v>3596.924</v>
      </c>
    </row>
    <row r="16" spans="2:5" ht="12.75">
      <c r="B16" s="32" t="s">
        <v>11</v>
      </c>
      <c r="C16" s="17"/>
      <c r="D16" s="18" t="s">
        <v>210</v>
      </c>
      <c r="E16" s="33">
        <f>SUM(E17:E30)</f>
        <v>7519.274</v>
      </c>
    </row>
    <row r="17" spans="2:5" ht="49.5" customHeight="1">
      <c r="B17" s="30" t="s">
        <v>11</v>
      </c>
      <c r="C17" s="6" t="s">
        <v>211</v>
      </c>
      <c r="D17" s="14" t="s">
        <v>127</v>
      </c>
      <c r="E17" s="31">
        <v>5.4</v>
      </c>
    </row>
    <row r="18" spans="2:5" ht="45.75" customHeight="1">
      <c r="B18" s="30" t="s">
        <v>11</v>
      </c>
      <c r="C18" s="9" t="s">
        <v>212</v>
      </c>
      <c r="D18" s="14" t="s">
        <v>225</v>
      </c>
      <c r="E18" s="31">
        <v>100.302</v>
      </c>
    </row>
    <row r="19" spans="2:5" ht="27" customHeight="1">
      <c r="B19" s="30" t="s">
        <v>11</v>
      </c>
      <c r="C19" s="9" t="s">
        <v>226</v>
      </c>
      <c r="D19" s="14" t="s">
        <v>227</v>
      </c>
      <c r="E19" s="31">
        <v>423.035</v>
      </c>
    </row>
    <row r="20" spans="2:5" ht="57" customHeight="1">
      <c r="B20" s="30" t="s">
        <v>11</v>
      </c>
      <c r="C20" s="9" t="s">
        <v>313</v>
      </c>
      <c r="D20" s="14" t="s">
        <v>228</v>
      </c>
      <c r="E20" s="31">
        <v>754.157</v>
      </c>
    </row>
    <row r="21" spans="2:5" ht="32.25" customHeight="1">
      <c r="B21" s="30" t="s">
        <v>11</v>
      </c>
      <c r="C21" s="9" t="s">
        <v>318</v>
      </c>
      <c r="D21" s="14" t="s">
        <v>317</v>
      </c>
      <c r="E21" s="31">
        <v>30</v>
      </c>
    </row>
    <row r="22" spans="2:5" ht="28.5" customHeight="1" hidden="1">
      <c r="B22" s="30" t="s">
        <v>11</v>
      </c>
      <c r="C22" s="6" t="s">
        <v>213</v>
      </c>
      <c r="D22" s="19" t="s">
        <v>214</v>
      </c>
      <c r="E22" s="31"/>
    </row>
    <row r="23" spans="2:5" ht="25.5" customHeight="1">
      <c r="B23" s="30" t="s">
        <v>11</v>
      </c>
      <c r="C23" s="6" t="s">
        <v>215</v>
      </c>
      <c r="D23" s="14" t="s">
        <v>216</v>
      </c>
      <c r="E23" s="31">
        <v>32.9</v>
      </c>
    </row>
    <row r="24" spans="2:5" ht="27" customHeight="1">
      <c r="B24" s="30" t="s">
        <v>11</v>
      </c>
      <c r="C24" s="6" t="s">
        <v>323</v>
      </c>
      <c r="D24" s="14" t="s">
        <v>316</v>
      </c>
      <c r="E24" s="31">
        <v>400.3</v>
      </c>
    </row>
    <row r="25" spans="2:5" ht="24" hidden="1">
      <c r="B25" s="30" t="s">
        <v>11</v>
      </c>
      <c r="C25" s="6" t="s">
        <v>218</v>
      </c>
      <c r="D25" s="14" t="s">
        <v>150</v>
      </c>
      <c r="E25" s="31"/>
    </row>
    <row r="26" spans="2:5" ht="36.75" customHeight="1">
      <c r="B26" s="30" t="s">
        <v>11</v>
      </c>
      <c r="C26" s="6" t="s">
        <v>324</v>
      </c>
      <c r="D26" s="14" t="s">
        <v>128</v>
      </c>
      <c r="E26" s="31">
        <v>370.9</v>
      </c>
    </row>
    <row r="27" spans="2:5" ht="32.25" customHeight="1">
      <c r="B27" s="30" t="s">
        <v>11</v>
      </c>
      <c r="C27" s="6" t="s">
        <v>325</v>
      </c>
      <c r="D27" s="14" t="s">
        <v>229</v>
      </c>
      <c r="E27" s="31">
        <v>62.5</v>
      </c>
    </row>
    <row r="28" spans="2:5" ht="54.75" customHeight="1">
      <c r="B28" s="34" t="s">
        <v>11</v>
      </c>
      <c r="C28" s="6" t="s">
        <v>326</v>
      </c>
      <c r="D28" s="14" t="s">
        <v>162</v>
      </c>
      <c r="E28" s="35">
        <v>4455.953</v>
      </c>
    </row>
    <row r="29" spans="2:5" ht="27.75" customHeight="1">
      <c r="B29" s="34" t="s">
        <v>11</v>
      </c>
      <c r="C29" s="6" t="s">
        <v>327</v>
      </c>
      <c r="D29" s="14" t="s">
        <v>163</v>
      </c>
      <c r="E29" s="35">
        <v>833.827</v>
      </c>
    </row>
    <row r="30" spans="2:5" ht="24.75" customHeight="1" thickBot="1">
      <c r="B30" s="36" t="s">
        <v>11</v>
      </c>
      <c r="C30" s="37" t="s">
        <v>328</v>
      </c>
      <c r="D30" s="14" t="s">
        <v>178</v>
      </c>
      <c r="E30" s="38">
        <v>50</v>
      </c>
    </row>
    <row r="31" spans="2:5" ht="24.75" customHeight="1" thickBot="1">
      <c r="B31" s="20"/>
      <c r="C31" s="21" t="s">
        <v>217</v>
      </c>
      <c r="D31" s="22"/>
      <c r="E31" s="23">
        <f>E8+E16</f>
        <v>17211.543</v>
      </c>
    </row>
  </sheetData>
  <sheetProtection/>
  <mergeCells count="5">
    <mergeCell ref="D1:E2"/>
    <mergeCell ref="B3:E3"/>
    <mergeCell ref="B5:C5"/>
    <mergeCell ref="D5:D6"/>
    <mergeCell ref="E5:E6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T18"/>
  <sheetViews>
    <sheetView zoomScalePageLayoutView="0" workbookViewId="0" topLeftCell="C1">
      <selection activeCell="H15" sqref="H15"/>
    </sheetView>
  </sheetViews>
  <sheetFormatPr defaultColWidth="9.140625" defaultRowHeight="12.75"/>
  <cols>
    <col min="1" max="2" width="9.140625" style="13" hidden="1" customWidth="1"/>
    <col min="3" max="3" width="5.8515625" style="13" customWidth="1"/>
    <col min="4" max="4" width="39.7109375" style="13" customWidth="1"/>
    <col min="5" max="5" width="28.57421875" style="13" customWidth="1"/>
    <col min="6" max="6" width="18.8515625" style="13" customWidth="1"/>
    <col min="7" max="7" width="4.57421875" style="13" customWidth="1"/>
    <col min="8" max="16384" width="9.140625" style="13" customWidth="1"/>
  </cols>
  <sheetData>
    <row r="1" ht="18.75" customHeight="1"/>
    <row r="2" spans="3:7" ht="13.5">
      <c r="C2" s="189" t="s">
        <v>221</v>
      </c>
      <c r="D2" s="189"/>
      <c r="E2" s="189"/>
      <c r="F2" s="189"/>
      <c r="G2" s="153"/>
    </row>
    <row r="3" spans="3:7" ht="13.5">
      <c r="C3" s="189" t="s">
        <v>191</v>
      </c>
      <c r="D3" s="189"/>
      <c r="E3" s="189"/>
      <c r="F3" s="189"/>
      <c r="G3" s="153"/>
    </row>
    <row r="4" spans="3:7" ht="13.5">
      <c r="C4" s="190" t="s">
        <v>192</v>
      </c>
      <c r="D4" s="190"/>
      <c r="E4" s="190"/>
      <c r="F4" s="190"/>
      <c r="G4" s="153"/>
    </row>
    <row r="5" spans="3:7" ht="13.5">
      <c r="C5" s="190" t="s">
        <v>309</v>
      </c>
      <c r="D5" s="190"/>
      <c r="E5" s="190"/>
      <c r="F5" s="190"/>
      <c r="G5" s="153"/>
    </row>
    <row r="6" spans="3:7" ht="13.5">
      <c r="C6" s="190" t="s">
        <v>310</v>
      </c>
      <c r="D6" s="190"/>
      <c r="E6" s="190"/>
      <c r="F6" s="190"/>
      <c r="G6" s="153"/>
    </row>
    <row r="7" spans="3:7" ht="13.5">
      <c r="C7" s="153"/>
      <c r="D7" s="153"/>
      <c r="E7" s="153"/>
      <c r="F7" s="153"/>
      <c r="G7" s="153"/>
    </row>
    <row r="8" spans="3:7" ht="13.5">
      <c r="C8" s="153"/>
      <c r="D8" s="154"/>
      <c r="E8" s="153"/>
      <c r="F8" s="153"/>
      <c r="G8" s="153"/>
    </row>
    <row r="9" spans="3:20" ht="45.75" customHeight="1">
      <c r="C9" s="153"/>
      <c r="D9" s="195" t="s">
        <v>311</v>
      </c>
      <c r="E9" s="196"/>
      <c r="F9" s="196"/>
      <c r="G9" s="155"/>
      <c r="O9" s="188"/>
      <c r="P9" s="188"/>
      <c r="Q9" s="188"/>
      <c r="R9" s="188"/>
      <c r="S9" s="188"/>
      <c r="T9" s="188"/>
    </row>
    <row r="10" spans="3:7" ht="11.25" customHeight="1" thickBot="1">
      <c r="C10" s="153"/>
      <c r="D10" s="156"/>
      <c r="E10" s="153"/>
      <c r="F10" s="153"/>
      <c r="G10" s="153"/>
    </row>
    <row r="11" spans="3:7" ht="25.5" customHeight="1">
      <c r="C11" s="153"/>
      <c r="D11" s="193" t="s">
        <v>0</v>
      </c>
      <c r="E11" s="191" t="s">
        <v>16</v>
      </c>
      <c r="F11" s="157" t="s">
        <v>14</v>
      </c>
      <c r="G11" s="153"/>
    </row>
    <row r="12" spans="3:7" ht="12.75" customHeight="1">
      <c r="C12" s="153"/>
      <c r="D12" s="194"/>
      <c r="E12" s="192"/>
      <c r="F12" s="158" t="s">
        <v>86</v>
      </c>
      <c r="G12" s="153"/>
    </row>
    <row r="13" spans="3:7" ht="13.5">
      <c r="C13" s="153"/>
      <c r="D13" s="159">
        <v>1</v>
      </c>
      <c r="E13" s="160">
        <v>2</v>
      </c>
      <c r="F13" s="161">
        <v>3</v>
      </c>
      <c r="G13" s="153"/>
    </row>
    <row r="14" spans="3:7" ht="36.75" customHeight="1">
      <c r="C14" s="153"/>
      <c r="D14" s="162" t="s">
        <v>329</v>
      </c>
      <c r="E14" s="163" t="s">
        <v>331</v>
      </c>
      <c r="F14" s="164">
        <f>F15-F16</f>
        <v>1298.2000000000007</v>
      </c>
      <c r="G14" s="153"/>
    </row>
    <row r="15" spans="3:7" ht="37.5" customHeight="1">
      <c r="C15" s="153"/>
      <c r="D15" s="162" t="s">
        <v>334</v>
      </c>
      <c r="E15" s="163" t="s">
        <v>332</v>
      </c>
      <c r="F15" s="164">
        <v>18509.7</v>
      </c>
      <c r="G15" s="153"/>
    </row>
    <row r="16" spans="3:7" ht="36.75" customHeight="1" thickBot="1">
      <c r="C16" s="153"/>
      <c r="D16" s="165" t="s">
        <v>330</v>
      </c>
      <c r="E16" s="166" t="s">
        <v>333</v>
      </c>
      <c r="F16" s="167">
        <v>17211.5</v>
      </c>
      <c r="G16" s="153"/>
    </row>
    <row r="17" spans="3:7" ht="19.5" customHeight="1" thickBot="1">
      <c r="C17" s="153"/>
      <c r="D17" s="168" t="s">
        <v>15</v>
      </c>
      <c r="E17" s="169"/>
      <c r="F17" s="170">
        <f>F14</f>
        <v>1298.2000000000007</v>
      </c>
      <c r="G17" s="153"/>
    </row>
    <row r="18" ht="15">
      <c r="D18" s="1"/>
    </row>
  </sheetData>
  <sheetProtection/>
  <mergeCells count="9">
    <mergeCell ref="O9:T9"/>
    <mergeCell ref="C2:F2"/>
    <mergeCell ref="C3:F3"/>
    <mergeCell ref="C4:F4"/>
    <mergeCell ref="C5:F5"/>
    <mergeCell ref="E11:E12"/>
    <mergeCell ref="D11:D12"/>
    <mergeCell ref="C6:F6"/>
    <mergeCell ref="D9:F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20"/>
  <sheetViews>
    <sheetView zoomScalePageLayoutView="0" workbookViewId="0" topLeftCell="A19">
      <selection activeCell="L5" sqref="L5"/>
    </sheetView>
  </sheetViews>
  <sheetFormatPr defaultColWidth="9.140625" defaultRowHeight="12.75"/>
  <cols>
    <col min="1" max="1" width="1.421875" style="13" customWidth="1"/>
    <col min="2" max="2" width="45.8515625" style="13" customWidth="1"/>
    <col min="3" max="3" width="6.57421875" style="13" customWidth="1"/>
    <col min="4" max="4" width="9.421875" style="13" customWidth="1"/>
    <col min="5" max="5" width="4.421875" style="13" customWidth="1"/>
    <col min="6" max="6" width="3.8515625" style="13" customWidth="1"/>
    <col min="7" max="7" width="5.00390625" style="13" customWidth="1"/>
    <col min="8" max="8" width="6.8515625" style="13" customWidth="1"/>
    <col min="9" max="9" width="8.140625" style="13" customWidth="1"/>
    <col min="10" max="10" width="11.57421875" style="13" customWidth="1"/>
    <col min="11" max="11" width="6.421875" style="13" customWidth="1"/>
    <col min="12" max="12" width="9.8515625" style="13" customWidth="1"/>
    <col min="13" max="16384" width="9.140625" style="13" customWidth="1"/>
  </cols>
  <sheetData>
    <row r="1" spans="3:10" ht="7.5" customHeight="1">
      <c r="C1" s="201"/>
      <c r="D1" s="201"/>
      <c r="E1" s="201"/>
      <c r="F1" s="201"/>
      <c r="G1" s="201"/>
      <c r="H1" s="201"/>
      <c r="I1" s="201"/>
      <c r="J1" s="201"/>
    </row>
    <row r="2" spans="3:10" ht="67.5" customHeight="1">
      <c r="C2" s="205" t="s">
        <v>319</v>
      </c>
      <c r="D2" s="206"/>
      <c r="E2" s="206"/>
      <c r="F2" s="206"/>
      <c r="G2" s="206"/>
      <c r="H2" s="206"/>
      <c r="I2" s="206"/>
      <c r="J2" s="206"/>
    </row>
    <row r="3" spans="3:10" ht="15.75" customHeight="1">
      <c r="C3" s="39"/>
      <c r="D3" s="40"/>
      <c r="E3" s="40"/>
      <c r="F3" s="40"/>
      <c r="G3" s="40"/>
      <c r="H3" s="40"/>
      <c r="I3" s="40"/>
      <c r="J3" s="40"/>
    </row>
    <row r="4" spans="2:10" ht="15" customHeight="1">
      <c r="B4" s="197" t="s">
        <v>223</v>
      </c>
      <c r="C4" s="197"/>
      <c r="D4" s="197"/>
      <c r="E4" s="197"/>
      <c r="F4" s="197"/>
      <c r="G4" s="197"/>
      <c r="H4" s="197"/>
      <c r="I4" s="197"/>
      <c r="J4" s="198"/>
    </row>
    <row r="5" spans="2:10" ht="12.75" customHeight="1">
      <c r="B5" s="199" t="s">
        <v>307</v>
      </c>
      <c r="C5" s="199"/>
      <c r="D5" s="199"/>
      <c r="E5" s="199"/>
      <c r="F5" s="199"/>
      <c r="G5" s="199"/>
      <c r="H5" s="199"/>
      <c r="I5" s="199"/>
      <c r="J5" s="200"/>
    </row>
    <row r="6" spans="2:10" ht="15.75" customHeight="1" thickBot="1">
      <c r="B6" s="207"/>
      <c r="C6" s="207"/>
      <c r="D6" s="207"/>
      <c r="E6" s="207"/>
      <c r="F6" s="207"/>
      <c r="G6" s="207"/>
      <c r="H6" s="207"/>
      <c r="I6" s="207"/>
      <c r="J6" s="207"/>
    </row>
    <row r="7" spans="2:10" ht="40.5" customHeight="1" thickBot="1">
      <c r="B7" s="173" t="s">
        <v>1</v>
      </c>
      <c r="C7" s="174" t="s">
        <v>17</v>
      </c>
      <c r="D7" s="175" t="s">
        <v>18</v>
      </c>
      <c r="E7" s="202" t="s">
        <v>19</v>
      </c>
      <c r="F7" s="203"/>
      <c r="G7" s="203"/>
      <c r="H7" s="204"/>
      <c r="I7" s="174" t="s">
        <v>20</v>
      </c>
      <c r="J7" s="176" t="s">
        <v>231</v>
      </c>
    </row>
    <row r="8" spans="2:10" ht="13.5" thickBot="1">
      <c r="B8" s="42">
        <v>1</v>
      </c>
      <c r="C8" s="43">
        <v>2</v>
      </c>
      <c r="D8" s="44">
        <v>3</v>
      </c>
      <c r="E8" s="43">
        <v>4</v>
      </c>
      <c r="F8" s="45">
        <v>5</v>
      </c>
      <c r="G8" s="43">
        <v>6</v>
      </c>
      <c r="H8" s="45">
        <v>7</v>
      </c>
      <c r="I8" s="43">
        <v>8</v>
      </c>
      <c r="J8" s="46">
        <v>9</v>
      </c>
    </row>
    <row r="9" spans="2:10" ht="13.5" thickBot="1">
      <c r="B9" s="47" t="s">
        <v>210</v>
      </c>
      <c r="C9" s="48">
        <v>303</v>
      </c>
      <c r="D9" s="49"/>
      <c r="E9" s="50"/>
      <c r="F9" s="50"/>
      <c r="G9" s="50"/>
      <c r="H9" s="50"/>
      <c r="I9" s="49"/>
      <c r="J9" s="172">
        <f>J10+J80+J89+J96+J122+J181+J187+J193+J175</f>
        <v>18509.704199999996</v>
      </c>
    </row>
    <row r="10" spans="2:10" ht="12.75">
      <c r="B10" s="178" t="s">
        <v>232</v>
      </c>
      <c r="C10" s="51">
        <v>303</v>
      </c>
      <c r="D10" s="52" t="s">
        <v>21</v>
      </c>
      <c r="E10" s="52"/>
      <c r="F10" s="52"/>
      <c r="G10" s="52"/>
      <c r="H10" s="52"/>
      <c r="I10" s="51"/>
      <c r="J10" s="53">
        <f>J11+J17+J23++J41+J46+J51</f>
        <v>4672.58865</v>
      </c>
    </row>
    <row r="11" spans="2:10" ht="20.25">
      <c r="B11" s="54" t="s">
        <v>230</v>
      </c>
      <c r="C11" s="55" t="s">
        <v>10</v>
      </c>
      <c r="D11" s="55" t="s">
        <v>22</v>
      </c>
      <c r="E11" s="55"/>
      <c r="F11" s="55"/>
      <c r="G11" s="56"/>
      <c r="H11" s="56"/>
      <c r="I11" s="56"/>
      <c r="J11" s="57">
        <f>J12</f>
        <v>956.539</v>
      </c>
    </row>
    <row r="12" spans="2:10" ht="12.75">
      <c r="B12" s="58" t="s">
        <v>153</v>
      </c>
      <c r="C12" s="59">
        <v>303</v>
      </c>
      <c r="D12" s="60">
        <v>102</v>
      </c>
      <c r="E12" s="61">
        <v>40</v>
      </c>
      <c r="F12" s="61" t="s">
        <v>87</v>
      </c>
      <c r="G12" s="61" t="s">
        <v>88</v>
      </c>
      <c r="H12" s="61" t="s">
        <v>100</v>
      </c>
      <c r="I12" s="62"/>
      <c r="J12" s="57">
        <f>J13</f>
        <v>956.539</v>
      </c>
    </row>
    <row r="13" spans="2:10" ht="12.75">
      <c r="B13" s="54" t="s">
        <v>233</v>
      </c>
      <c r="C13" s="56" t="s">
        <v>11</v>
      </c>
      <c r="D13" s="56" t="s">
        <v>22</v>
      </c>
      <c r="E13" s="56" t="s">
        <v>89</v>
      </c>
      <c r="F13" s="56" t="s">
        <v>90</v>
      </c>
      <c r="G13" s="56" t="s">
        <v>88</v>
      </c>
      <c r="H13" s="56" t="s">
        <v>100</v>
      </c>
      <c r="I13" s="56"/>
      <c r="J13" s="57">
        <f>J14</f>
        <v>956.539</v>
      </c>
    </row>
    <row r="14" spans="2:10" ht="20.25">
      <c r="B14" s="63" t="s">
        <v>43</v>
      </c>
      <c r="C14" s="59">
        <v>303</v>
      </c>
      <c r="D14" s="60">
        <v>102</v>
      </c>
      <c r="E14" s="61" t="s">
        <v>89</v>
      </c>
      <c r="F14" s="61" t="s">
        <v>90</v>
      </c>
      <c r="G14" s="61" t="s">
        <v>88</v>
      </c>
      <c r="H14" s="61" t="s">
        <v>92</v>
      </c>
      <c r="I14" s="56"/>
      <c r="J14" s="57">
        <f>J15</f>
        <v>956.539</v>
      </c>
    </row>
    <row r="15" spans="2:10" ht="40.5">
      <c r="B15" s="63" t="s">
        <v>44</v>
      </c>
      <c r="C15" s="59">
        <v>303</v>
      </c>
      <c r="D15" s="60">
        <v>102</v>
      </c>
      <c r="E15" s="61" t="s">
        <v>89</v>
      </c>
      <c r="F15" s="61" t="s">
        <v>90</v>
      </c>
      <c r="G15" s="61" t="s">
        <v>88</v>
      </c>
      <c r="H15" s="61" t="s">
        <v>92</v>
      </c>
      <c r="I15" s="59">
        <v>100</v>
      </c>
      <c r="J15" s="57">
        <f>J16</f>
        <v>956.539</v>
      </c>
    </row>
    <row r="16" spans="2:10" ht="20.25">
      <c r="B16" s="63" t="s">
        <v>82</v>
      </c>
      <c r="C16" s="59">
        <v>303</v>
      </c>
      <c r="D16" s="60">
        <v>102</v>
      </c>
      <c r="E16" s="61" t="s">
        <v>89</v>
      </c>
      <c r="F16" s="61" t="s">
        <v>90</v>
      </c>
      <c r="G16" s="61" t="s">
        <v>88</v>
      </c>
      <c r="H16" s="61" t="s">
        <v>92</v>
      </c>
      <c r="I16" s="59">
        <v>120</v>
      </c>
      <c r="J16" s="57">
        <v>956.539</v>
      </c>
    </row>
    <row r="17" spans="2:10" ht="30">
      <c r="B17" s="54" t="s">
        <v>234</v>
      </c>
      <c r="C17" s="56" t="s">
        <v>11</v>
      </c>
      <c r="D17" s="56" t="s">
        <v>23</v>
      </c>
      <c r="E17" s="56"/>
      <c r="F17" s="56"/>
      <c r="G17" s="56"/>
      <c r="H17" s="56"/>
      <c r="I17" s="56"/>
      <c r="J17" s="57">
        <f>J18</f>
        <v>76.205</v>
      </c>
    </row>
    <row r="18" spans="2:10" ht="20.25">
      <c r="B18" s="58" t="s">
        <v>154</v>
      </c>
      <c r="C18" s="59">
        <v>303</v>
      </c>
      <c r="D18" s="60">
        <v>103</v>
      </c>
      <c r="E18" s="61" t="s">
        <v>91</v>
      </c>
      <c r="F18" s="61" t="s">
        <v>87</v>
      </c>
      <c r="G18" s="61" t="s">
        <v>88</v>
      </c>
      <c r="H18" s="61" t="s">
        <v>100</v>
      </c>
      <c r="I18" s="59"/>
      <c r="J18" s="57">
        <f>J19</f>
        <v>76.205</v>
      </c>
    </row>
    <row r="19" spans="2:10" ht="12.75">
      <c r="B19" s="54" t="s">
        <v>235</v>
      </c>
      <c r="C19" s="56" t="s">
        <v>11</v>
      </c>
      <c r="D19" s="56" t="s">
        <v>23</v>
      </c>
      <c r="E19" s="56" t="s">
        <v>91</v>
      </c>
      <c r="F19" s="56" t="s">
        <v>93</v>
      </c>
      <c r="G19" s="56" t="s">
        <v>88</v>
      </c>
      <c r="H19" s="56" t="s">
        <v>100</v>
      </c>
      <c r="I19" s="56"/>
      <c r="J19" s="57">
        <f>J20</f>
        <v>76.205</v>
      </c>
    </row>
    <row r="20" spans="2:10" ht="20.25">
      <c r="B20" s="63" t="s">
        <v>43</v>
      </c>
      <c r="C20" s="56" t="s">
        <v>11</v>
      </c>
      <c r="D20" s="56" t="s">
        <v>23</v>
      </c>
      <c r="E20" s="56" t="s">
        <v>91</v>
      </c>
      <c r="F20" s="56" t="s">
        <v>93</v>
      </c>
      <c r="G20" s="56" t="s">
        <v>88</v>
      </c>
      <c r="H20" s="56" t="s">
        <v>92</v>
      </c>
      <c r="I20" s="56"/>
      <c r="J20" s="57">
        <f>J21</f>
        <v>76.205</v>
      </c>
    </row>
    <row r="21" spans="2:10" ht="40.5">
      <c r="B21" s="63" t="s">
        <v>44</v>
      </c>
      <c r="C21" s="59">
        <v>303</v>
      </c>
      <c r="D21" s="60">
        <v>103</v>
      </c>
      <c r="E21" s="56" t="s">
        <v>91</v>
      </c>
      <c r="F21" s="56" t="s">
        <v>93</v>
      </c>
      <c r="G21" s="56" t="s">
        <v>88</v>
      </c>
      <c r="H21" s="56" t="s">
        <v>92</v>
      </c>
      <c r="I21" s="59">
        <v>100</v>
      </c>
      <c r="J21" s="57">
        <f>J22</f>
        <v>76.205</v>
      </c>
    </row>
    <row r="22" spans="2:10" ht="20.25">
      <c r="B22" s="63" t="s">
        <v>82</v>
      </c>
      <c r="C22" s="59">
        <v>303</v>
      </c>
      <c r="D22" s="60">
        <v>103</v>
      </c>
      <c r="E22" s="56" t="s">
        <v>91</v>
      </c>
      <c r="F22" s="56" t="s">
        <v>93</v>
      </c>
      <c r="G22" s="56" t="s">
        <v>88</v>
      </c>
      <c r="H22" s="56" t="s">
        <v>92</v>
      </c>
      <c r="I22" s="59">
        <v>120</v>
      </c>
      <c r="J22" s="57">
        <v>76.205</v>
      </c>
    </row>
    <row r="23" spans="2:10" ht="30">
      <c r="B23" s="54" t="s">
        <v>236</v>
      </c>
      <c r="C23" s="56" t="s">
        <v>11</v>
      </c>
      <c r="D23" s="56" t="s">
        <v>24</v>
      </c>
      <c r="E23" s="56"/>
      <c r="F23" s="56"/>
      <c r="G23" s="56"/>
      <c r="H23" s="56"/>
      <c r="I23" s="56"/>
      <c r="J23" s="64">
        <f>J24+J36</f>
        <v>2916.3199999999997</v>
      </c>
    </row>
    <row r="24" spans="2:10" ht="20.25">
      <c r="B24" s="58" t="s">
        <v>237</v>
      </c>
      <c r="C24" s="59">
        <v>303</v>
      </c>
      <c r="D24" s="60">
        <v>104</v>
      </c>
      <c r="E24" s="61" t="s">
        <v>94</v>
      </c>
      <c r="F24" s="61" t="s">
        <v>87</v>
      </c>
      <c r="G24" s="61" t="s">
        <v>88</v>
      </c>
      <c r="H24" s="61" t="s">
        <v>100</v>
      </c>
      <c r="I24" s="59"/>
      <c r="J24" s="64">
        <f>J25</f>
        <v>2853.8199999999997</v>
      </c>
    </row>
    <row r="25" spans="2:10" ht="12.75">
      <c r="B25" s="54" t="s">
        <v>155</v>
      </c>
      <c r="C25" s="59">
        <v>303</v>
      </c>
      <c r="D25" s="60">
        <v>104</v>
      </c>
      <c r="E25" s="61" t="s">
        <v>94</v>
      </c>
      <c r="F25" s="61" t="s">
        <v>90</v>
      </c>
      <c r="G25" s="61" t="s">
        <v>88</v>
      </c>
      <c r="H25" s="61" t="s">
        <v>100</v>
      </c>
      <c r="I25" s="59"/>
      <c r="J25" s="64">
        <f>J26+J31</f>
        <v>2853.8199999999997</v>
      </c>
    </row>
    <row r="26" spans="2:10" ht="20.25">
      <c r="B26" s="63" t="s">
        <v>43</v>
      </c>
      <c r="C26" s="59">
        <v>303</v>
      </c>
      <c r="D26" s="60">
        <v>104</v>
      </c>
      <c r="E26" s="61" t="s">
        <v>94</v>
      </c>
      <c r="F26" s="61" t="s">
        <v>90</v>
      </c>
      <c r="G26" s="61" t="s">
        <v>88</v>
      </c>
      <c r="H26" s="61" t="s">
        <v>92</v>
      </c>
      <c r="I26" s="59"/>
      <c r="J26" s="64">
        <f>J27+J29</f>
        <v>1413.62</v>
      </c>
    </row>
    <row r="27" spans="2:10" ht="40.5">
      <c r="B27" s="63" t="s">
        <v>44</v>
      </c>
      <c r="C27" s="59">
        <v>303</v>
      </c>
      <c r="D27" s="60">
        <v>104</v>
      </c>
      <c r="E27" s="61" t="s">
        <v>94</v>
      </c>
      <c r="F27" s="61" t="s">
        <v>90</v>
      </c>
      <c r="G27" s="61" t="s">
        <v>88</v>
      </c>
      <c r="H27" s="61" t="s">
        <v>92</v>
      </c>
      <c r="I27" s="59">
        <v>100</v>
      </c>
      <c r="J27" s="64">
        <f>J28</f>
        <v>1197.668</v>
      </c>
    </row>
    <row r="28" spans="2:10" ht="20.25">
      <c r="B28" s="63" t="s">
        <v>82</v>
      </c>
      <c r="C28" s="59">
        <v>303</v>
      </c>
      <c r="D28" s="60">
        <v>104</v>
      </c>
      <c r="E28" s="61" t="s">
        <v>94</v>
      </c>
      <c r="F28" s="61" t="s">
        <v>90</v>
      </c>
      <c r="G28" s="61" t="s">
        <v>88</v>
      </c>
      <c r="H28" s="61" t="s">
        <v>92</v>
      </c>
      <c r="I28" s="59">
        <v>120</v>
      </c>
      <c r="J28" s="64">
        <v>1197.668</v>
      </c>
    </row>
    <row r="29" spans="2:10" ht="20.25">
      <c r="B29" s="63" t="s">
        <v>45</v>
      </c>
      <c r="C29" s="59">
        <v>303</v>
      </c>
      <c r="D29" s="60">
        <v>104</v>
      </c>
      <c r="E29" s="61" t="s">
        <v>94</v>
      </c>
      <c r="F29" s="61" t="s">
        <v>90</v>
      </c>
      <c r="G29" s="61" t="s">
        <v>88</v>
      </c>
      <c r="H29" s="61" t="s">
        <v>92</v>
      </c>
      <c r="I29" s="59">
        <v>200</v>
      </c>
      <c r="J29" s="64">
        <f>J30</f>
        <v>215.952</v>
      </c>
    </row>
    <row r="30" spans="2:10" ht="20.25">
      <c r="B30" s="65" t="s">
        <v>83</v>
      </c>
      <c r="C30" s="59">
        <v>303</v>
      </c>
      <c r="D30" s="60">
        <v>104</v>
      </c>
      <c r="E30" s="61" t="s">
        <v>94</v>
      </c>
      <c r="F30" s="61" t="s">
        <v>90</v>
      </c>
      <c r="G30" s="61" t="s">
        <v>88</v>
      </c>
      <c r="H30" s="61" t="s">
        <v>92</v>
      </c>
      <c r="I30" s="59">
        <v>240</v>
      </c>
      <c r="J30" s="64">
        <v>215.952</v>
      </c>
    </row>
    <row r="31" spans="2:10" ht="40.5">
      <c r="B31" s="66" t="s">
        <v>238</v>
      </c>
      <c r="C31" s="59">
        <v>303</v>
      </c>
      <c r="D31" s="60">
        <v>104</v>
      </c>
      <c r="E31" s="61" t="s">
        <v>94</v>
      </c>
      <c r="F31" s="61" t="s">
        <v>90</v>
      </c>
      <c r="G31" s="61" t="s">
        <v>88</v>
      </c>
      <c r="H31" s="61" t="s">
        <v>126</v>
      </c>
      <c r="I31" s="59"/>
      <c r="J31" s="64">
        <f>J32+J34</f>
        <v>1440.2</v>
      </c>
    </row>
    <row r="32" spans="2:10" ht="40.5">
      <c r="B32" s="63" t="s">
        <v>44</v>
      </c>
      <c r="C32" s="59">
        <v>303</v>
      </c>
      <c r="D32" s="60">
        <v>104</v>
      </c>
      <c r="E32" s="61" t="s">
        <v>94</v>
      </c>
      <c r="F32" s="61" t="s">
        <v>90</v>
      </c>
      <c r="G32" s="61" t="s">
        <v>88</v>
      </c>
      <c r="H32" s="61" t="s">
        <v>126</v>
      </c>
      <c r="I32" s="59">
        <v>100</v>
      </c>
      <c r="J32" s="64">
        <f>J33</f>
        <v>1020</v>
      </c>
    </row>
    <row r="33" spans="2:10" ht="20.25">
      <c r="B33" s="63" t="s">
        <v>82</v>
      </c>
      <c r="C33" s="59">
        <v>303</v>
      </c>
      <c r="D33" s="60">
        <v>104</v>
      </c>
      <c r="E33" s="61" t="s">
        <v>94</v>
      </c>
      <c r="F33" s="61" t="s">
        <v>90</v>
      </c>
      <c r="G33" s="61" t="s">
        <v>88</v>
      </c>
      <c r="H33" s="61" t="s">
        <v>126</v>
      </c>
      <c r="I33" s="59">
        <v>120</v>
      </c>
      <c r="J33" s="64">
        <v>1020</v>
      </c>
    </row>
    <row r="34" spans="2:10" ht="20.25">
      <c r="B34" s="63" t="s">
        <v>45</v>
      </c>
      <c r="C34" s="59">
        <v>303</v>
      </c>
      <c r="D34" s="60">
        <v>104</v>
      </c>
      <c r="E34" s="61" t="s">
        <v>94</v>
      </c>
      <c r="F34" s="61" t="s">
        <v>90</v>
      </c>
      <c r="G34" s="61" t="s">
        <v>88</v>
      </c>
      <c r="H34" s="61" t="s">
        <v>126</v>
      </c>
      <c r="I34" s="59">
        <v>200</v>
      </c>
      <c r="J34" s="64">
        <f>J35</f>
        <v>420.2</v>
      </c>
    </row>
    <row r="35" spans="2:10" ht="20.25">
      <c r="B35" s="65" t="s">
        <v>83</v>
      </c>
      <c r="C35" s="59">
        <v>303</v>
      </c>
      <c r="D35" s="60">
        <v>104</v>
      </c>
      <c r="E35" s="61" t="s">
        <v>94</v>
      </c>
      <c r="F35" s="61" t="s">
        <v>90</v>
      </c>
      <c r="G35" s="61" t="s">
        <v>88</v>
      </c>
      <c r="H35" s="61" t="s">
        <v>126</v>
      </c>
      <c r="I35" s="59">
        <v>240</v>
      </c>
      <c r="J35" s="64">
        <f>420.2</f>
        <v>420.2</v>
      </c>
    </row>
    <row r="36" spans="2:10" ht="12.75">
      <c r="B36" s="63" t="s">
        <v>239</v>
      </c>
      <c r="C36" s="59">
        <v>303</v>
      </c>
      <c r="D36" s="60">
        <v>104</v>
      </c>
      <c r="E36" s="61" t="s">
        <v>95</v>
      </c>
      <c r="F36" s="61" t="s">
        <v>87</v>
      </c>
      <c r="G36" s="61" t="s">
        <v>88</v>
      </c>
      <c r="H36" s="61" t="s">
        <v>100</v>
      </c>
      <c r="I36" s="59"/>
      <c r="J36" s="64">
        <f>J37</f>
        <v>62.5</v>
      </c>
    </row>
    <row r="37" spans="2:10" ht="40.5">
      <c r="B37" s="63" t="s">
        <v>240</v>
      </c>
      <c r="C37" s="59">
        <v>303</v>
      </c>
      <c r="D37" s="60">
        <v>104</v>
      </c>
      <c r="E37" s="61" t="s">
        <v>95</v>
      </c>
      <c r="F37" s="61" t="s">
        <v>90</v>
      </c>
      <c r="G37" s="61" t="s">
        <v>88</v>
      </c>
      <c r="H37" s="61" t="s">
        <v>100</v>
      </c>
      <c r="I37" s="59"/>
      <c r="J37" s="64">
        <f>J38</f>
        <v>62.5</v>
      </c>
    </row>
    <row r="38" spans="2:10" ht="20.25">
      <c r="B38" s="54" t="s">
        <v>34</v>
      </c>
      <c r="C38" s="59">
        <v>303</v>
      </c>
      <c r="D38" s="60">
        <v>104</v>
      </c>
      <c r="E38" s="61" t="s">
        <v>95</v>
      </c>
      <c r="F38" s="61" t="s">
        <v>90</v>
      </c>
      <c r="G38" s="61" t="s">
        <v>88</v>
      </c>
      <c r="H38" s="61" t="s">
        <v>96</v>
      </c>
      <c r="I38" s="56"/>
      <c r="J38" s="64">
        <f>J39</f>
        <v>62.5</v>
      </c>
    </row>
    <row r="39" spans="2:10" ht="20.25">
      <c r="B39" s="63" t="s">
        <v>45</v>
      </c>
      <c r="C39" s="59">
        <v>303</v>
      </c>
      <c r="D39" s="60">
        <v>104</v>
      </c>
      <c r="E39" s="61" t="s">
        <v>95</v>
      </c>
      <c r="F39" s="61" t="s">
        <v>90</v>
      </c>
      <c r="G39" s="61" t="s">
        <v>88</v>
      </c>
      <c r="H39" s="61" t="s">
        <v>96</v>
      </c>
      <c r="I39" s="59">
        <v>200</v>
      </c>
      <c r="J39" s="67">
        <f>J40</f>
        <v>62.5</v>
      </c>
    </row>
    <row r="40" spans="2:10" ht="20.25">
      <c r="B40" s="65" t="s">
        <v>83</v>
      </c>
      <c r="C40" s="59">
        <v>303</v>
      </c>
      <c r="D40" s="60">
        <v>104</v>
      </c>
      <c r="E40" s="61" t="s">
        <v>95</v>
      </c>
      <c r="F40" s="61" t="s">
        <v>90</v>
      </c>
      <c r="G40" s="61" t="s">
        <v>88</v>
      </c>
      <c r="H40" s="61" t="s">
        <v>96</v>
      </c>
      <c r="I40" s="59">
        <v>240</v>
      </c>
      <c r="J40" s="67">
        <v>62.5</v>
      </c>
    </row>
    <row r="41" spans="2:10" ht="20.25">
      <c r="B41" s="63" t="s">
        <v>241</v>
      </c>
      <c r="C41" s="56" t="s">
        <v>11</v>
      </c>
      <c r="D41" s="56" t="s">
        <v>35</v>
      </c>
      <c r="E41" s="56"/>
      <c r="F41" s="56"/>
      <c r="G41" s="56"/>
      <c r="H41" s="56"/>
      <c r="I41" s="56"/>
      <c r="J41" s="64">
        <f>J42</f>
        <v>44</v>
      </c>
    </row>
    <row r="42" spans="2:10" ht="20.25">
      <c r="B42" s="63" t="s">
        <v>242</v>
      </c>
      <c r="C42" s="59">
        <v>303</v>
      </c>
      <c r="D42" s="60">
        <v>106</v>
      </c>
      <c r="E42" s="61" t="s">
        <v>95</v>
      </c>
      <c r="F42" s="61" t="s">
        <v>97</v>
      </c>
      <c r="G42" s="61" t="s">
        <v>88</v>
      </c>
      <c r="H42" s="61" t="s">
        <v>100</v>
      </c>
      <c r="I42" s="59"/>
      <c r="J42" s="64">
        <f>J43</f>
        <v>44</v>
      </c>
    </row>
    <row r="43" spans="2:10" ht="40.5">
      <c r="B43" s="63" t="s">
        <v>243</v>
      </c>
      <c r="C43" s="59">
        <v>303</v>
      </c>
      <c r="D43" s="60">
        <v>106</v>
      </c>
      <c r="E43" s="61" t="s">
        <v>95</v>
      </c>
      <c r="F43" s="61" t="s">
        <v>97</v>
      </c>
      <c r="G43" s="61" t="s">
        <v>88</v>
      </c>
      <c r="H43" s="61" t="s">
        <v>98</v>
      </c>
      <c r="I43" s="59"/>
      <c r="J43" s="64">
        <f>J44</f>
        <v>44</v>
      </c>
    </row>
    <row r="44" spans="2:10" ht="12.75">
      <c r="B44" s="68" t="s">
        <v>33</v>
      </c>
      <c r="C44" s="59">
        <v>303</v>
      </c>
      <c r="D44" s="60">
        <v>106</v>
      </c>
      <c r="E44" s="61" t="s">
        <v>95</v>
      </c>
      <c r="F44" s="61" t="s">
        <v>97</v>
      </c>
      <c r="G44" s="61" t="s">
        <v>88</v>
      </c>
      <c r="H44" s="61" t="s">
        <v>98</v>
      </c>
      <c r="I44" s="59">
        <v>500</v>
      </c>
      <c r="J44" s="64">
        <f>J45</f>
        <v>44</v>
      </c>
    </row>
    <row r="45" spans="2:10" ht="12.75">
      <c r="B45" s="63" t="s">
        <v>84</v>
      </c>
      <c r="C45" s="59">
        <v>303</v>
      </c>
      <c r="D45" s="60">
        <v>106</v>
      </c>
      <c r="E45" s="61" t="s">
        <v>95</v>
      </c>
      <c r="F45" s="61" t="s">
        <v>97</v>
      </c>
      <c r="G45" s="61" t="s">
        <v>88</v>
      </c>
      <c r="H45" s="61" t="s">
        <v>98</v>
      </c>
      <c r="I45" s="59">
        <v>540</v>
      </c>
      <c r="J45" s="64">
        <v>44</v>
      </c>
    </row>
    <row r="46" spans="2:10" ht="12.75">
      <c r="B46" s="54" t="s">
        <v>244</v>
      </c>
      <c r="C46" s="56" t="s">
        <v>11</v>
      </c>
      <c r="D46" s="56" t="s">
        <v>25</v>
      </c>
      <c r="E46" s="56"/>
      <c r="F46" s="56"/>
      <c r="G46" s="56"/>
      <c r="H46" s="56"/>
      <c r="I46" s="56"/>
      <c r="J46" s="64">
        <f>J47</f>
        <v>0</v>
      </c>
    </row>
    <row r="47" spans="2:10" ht="20.25">
      <c r="B47" s="54" t="s">
        <v>245</v>
      </c>
      <c r="C47" s="56" t="s">
        <v>11</v>
      </c>
      <c r="D47" s="56" t="s">
        <v>25</v>
      </c>
      <c r="E47" s="56" t="s">
        <v>99</v>
      </c>
      <c r="F47" s="56" t="s">
        <v>87</v>
      </c>
      <c r="G47" s="56" t="s">
        <v>88</v>
      </c>
      <c r="H47" s="56" t="s">
        <v>100</v>
      </c>
      <c r="I47" s="56"/>
      <c r="J47" s="64">
        <f>J48</f>
        <v>0</v>
      </c>
    </row>
    <row r="48" spans="2:10" ht="20.25">
      <c r="B48" s="54" t="s">
        <v>246</v>
      </c>
      <c r="C48" s="56" t="s">
        <v>11</v>
      </c>
      <c r="D48" s="56" t="s">
        <v>25</v>
      </c>
      <c r="E48" s="56" t="s">
        <v>99</v>
      </c>
      <c r="F48" s="56" t="s">
        <v>87</v>
      </c>
      <c r="G48" s="56" t="s">
        <v>88</v>
      </c>
      <c r="H48" s="56" t="s">
        <v>247</v>
      </c>
      <c r="I48" s="56"/>
      <c r="J48" s="64">
        <f>J49</f>
        <v>0</v>
      </c>
    </row>
    <row r="49" spans="2:10" ht="12.75">
      <c r="B49" s="63" t="s">
        <v>47</v>
      </c>
      <c r="C49" s="56" t="s">
        <v>11</v>
      </c>
      <c r="D49" s="56" t="s">
        <v>25</v>
      </c>
      <c r="E49" s="56" t="s">
        <v>99</v>
      </c>
      <c r="F49" s="56" t="s">
        <v>87</v>
      </c>
      <c r="G49" s="56" t="s">
        <v>88</v>
      </c>
      <c r="H49" s="56" t="s">
        <v>247</v>
      </c>
      <c r="I49" s="56" t="s">
        <v>48</v>
      </c>
      <c r="J49" s="64">
        <f>J50</f>
        <v>0</v>
      </c>
    </row>
    <row r="50" spans="2:10" ht="12.75">
      <c r="B50" s="63" t="s">
        <v>79</v>
      </c>
      <c r="C50" s="56" t="s">
        <v>11</v>
      </c>
      <c r="D50" s="56" t="s">
        <v>25</v>
      </c>
      <c r="E50" s="56" t="s">
        <v>99</v>
      </c>
      <c r="F50" s="56" t="s">
        <v>87</v>
      </c>
      <c r="G50" s="56" t="s">
        <v>88</v>
      </c>
      <c r="H50" s="56" t="s">
        <v>247</v>
      </c>
      <c r="I50" s="56" t="s">
        <v>80</v>
      </c>
      <c r="J50" s="64">
        <f>10-10</f>
        <v>0</v>
      </c>
    </row>
    <row r="51" spans="2:10" ht="12.75">
      <c r="B51" s="63" t="s">
        <v>60</v>
      </c>
      <c r="C51" s="56" t="s">
        <v>11</v>
      </c>
      <c r="D51" s="56" t="s">
        <v>61</v>
      </c>
      <c r="E51" s="56"/>
      <c r="F51" s="56"/>
      <c r="G51" s="56"/>
      <c r="H51" s="56"/>
      <c r="I51" s="56"/>
      <c r="J51" s="64">
        <f>J52+J64+J69+J56+J73</f>
        <v>679.52465</v>
      </c>
    </row>
    <row r="52" spans="2:10" ht="30">
      <c r="B52" s="54" t="s">
        <v>175</v>
      </c>
      <c r="C52" s="59">
        <v>303</v>
      </c>
      <c r="D52" s="60">
        <v>113</v>
      </c>
      <c r="E52" s="61" t="s">
        <v>65</v>
      </c>
      <c r="F52" s="61" t="s">
        <v>87</v>
      </c>
      <c r="G52" s="69" t="s">
        <v>88</v>
      </c>
      <c r="H52" s="69" t="s">
        <v>100</v>
      </c>
      <c r="I52" s="59"/>
      <c r="J52" s="64">
        <f>J53</f>
        <v>14</v>
      </c>
    </row>
    <row r="53" spans="2:10" ht="20.25">
      <c r="B53" s="54" t="s">
        <v>177</v>
      </c>
      <c r="C53" s="59">
        <v>303</v>
      </c>
      <c r="D53" s="60">
        <v>113</v>
      </c>
      <c r="E53" s="61" t="s">
        <v>65</v>
      </c>
      <c r="F53" s="61" t="s">
        <v>87</v>
      </c>
      <c r="G53" s="69" t="s">
        <v>88</v>
      </c>
      <c r="H53" s="69" t="s">
        <v>176</v>
      </c>
      <c r="I53" s="59"/>
      <c r="J53" s="64">
        <f>J54</f>
        <v>14</v>
      </c>
    </row>
    <row r="54" spans="2:10" ht="20.25">
      <c r="B54" s="63" t="s">
        <v>45</v>
      </c>
      <c r="C54" s="59">
        <v>303</v>
      </c>
      <c r="D54" s="60">
        <v>113</v>
      </c>
      <c r="E54" s="61" t="s">
        <v>65</v>
      </c>
      <c r="F54" s="61" t="s">
        <v>87</v>
      </c>
      <c r="G54" s="69" t="s">
        <v>88</v>
      </c>
      <c r="H54" s="69" t="s">
        <v>176</v>
      </c>
      <c r="I54" s="59">
        <v>200</v>
      </c>
      <c r="J54" s="64">
        <f>J55</f>
        <v>14</v>
      </c>
    </row>
    <row r="55" spans="2:10" ht="20.25">
      <c r="B55" s="65" t="s">
        <v>83</v>
      </c>
      <c r="C55" s="59">
        <v>303</v>
      </c>
      <c r="D55" s="60">
        <v>113</v>
      </c>
      <c r="E55" s="61" t="s">
        <v>65</v>
      </c>
      <c r="F55" s="61" t="s">
        <v>87</v>
      </c>
      <c r="G55" s="69" t="s">
        <v>88</v>
      </c>
      <c r="H55" s="69" t="s">
        <v>176</v>
      </c>
      <c r="I55" s="59">
        <v>240</v>
      </c>
      <c r="J55" s="64">
        <v>14</v>
      </c>
    </row>
    <row r="56" spans="2:10" ht="12.75">
      <c r="B56" s="65" t="s">
        <v>248</v>
      </c>
      <c r="C56" s="56" t="s">
        <v>11</v>
      </c>
      <c r="D56" s="56" t="s">
        <v>61</v>
      </c>
      <c r="E56" s="61" t="s">
        <v>95</v>
      </c>
      <c r="F56" s="61" t="s">
        <v>87</v>
      </c>
      <c r="G56" s="69" t="s">
        <v>88</v>
      </c>
      <c r="H56" s="69" t="s">
        <v>100</v>
      </c>
      <c r="I56" s="59"/>
      <c r="J56" s="64">
        <f>J57</f>
        <v>97.0452</v>
      </c>
    </row>
    <row r="57" spans="2:10" ht="12.75">
      <c r="B57" s="65" t="s">
        <v>249</v>
      </c>
      <c r="C57" s="56" t="s">
        <v>11</v>
      </c>
      <c r="D57" s="56" t="s">
        <v>61</v>
      </c>
      <c r="E57" s="61" t="s">
        <v>95</v>
      </c>
      <c r="F57" s="61" t="s">
        <v>160</v>
      </c>
      <c r="G57" s="69" t="s">
        <v>88</v>
      </c>
      <c r="H57" s="69" t="s">
        <v>100</v>
      </c>
      <c r="I57" s="59"/>
      <c r="J57" s="64">
        <f>J58+J61</f>
        <v>97.0452</v>
      </c>
    </row>
    <row r="58" spans="2:10" ht="12.75">
      <c r="B58" s="65" t="s">
        <v>250</v>
      </c>
      <c r="C58" s="56" t="s">
        <v>11</v>
      </c>
      <c r="D58" s="56" t="s">
        <v>61</v>
      </c>
      <c r="E58" s="61" t="s">
        <v>95</v>
      </c>
      <c r="F58" s="61" t="s">
        <v>160</v>
      </c>
      <c r="G58" s="69" t="s">
        <v>88</v>
      </c>
      <c r="H58" s="69" t="s">
        <v>190</v>
      </c>
      <c r="I58" s="59"/>
      <c r="J58" s="64">
        <f>J59</f>
        <v>4</v>
      </c>
    </row>
    <row r="59" spans="2:10" ht="12.75">
      <c r="B59" s="63" t="s">
        <v>47</v>
      </c>
      <c r="C59" s="56" t="s">
        <v>11</v>
      </c>
      <c r="D59" s="56" t="s">
        <v>61</v>
      </c>
      <c r="E59" s="61" t="s">
        <v>95</v>
      </c>
      <c r="F59" s="61" t="s">
        <v>160</v>
      </c>
      <c r="G59" s="69" t="s">
        <v>88</v>
      </c>
      <c r="H59" s="69" t="s">
        <v>190</v>
      </c>
      <c r="I59" s="59">
        <v>800</v>
      </c>
      <c r="J59" s="64">
        <f>J60</f>
        <v>4</v>
      </c>
    </row>
    <row r="60" spans="2:10" ht="12.75">
      <c r="B60" s="63" t="s">
        <v>129</v>
      </c>
      <c r="C60" s="56" t="s">
        <v>11</v>
      </c>
      <c r="D60" s="56" t="s">
        <v>61</v>
      </c>
      <c r="E60" s="61" t="s">
        <v>95</v>
      </c>
      <c r="F60" s="61" t="s">
        <v>160</v>
      </c>
      <c r="G60" s="69" t="s">
        <v>88</v>
      </c>
      <c r="H60" s="69" t="s">
        <v>190</v>
      </c>
      <c r="I60" s="59">
        <v>850</v>
      </c>
      <c r="J60" s="64">
        <f>4</f>
        <v>4</v>
      </c>
    </row>
    <row r="61" spans="2:10" ht="12.75">
      <c r="B61" s="63" t="s">
        <v>159</v>
      </c>
      <c r="C61" s="56" t="s">
        <v>11</v>
      </c>
      <c r="D61" s="56" t="s">
        <v>61</v>
      </c>
      <c r="E61" s="61" t="s">
        <v>95</v>
      </c>
      <c r="F61" s="61" t="s">
        <v>160</v>
      </c>
      <c r="G61" s="69" t="s">
        <v>88</v>
      </c>
      <c r="H61" s="69" t="s">
        <v>161</v>
      </c>
      <c r="I61" s="59"/>
      <c r="J61" s="64">
        <f>J62</f>
        <v>93.0452</v>
      </c>
    </row>
    <row r="62" spans="2:10" ht="20.25">
      <c r="B62" s="63" t="s">
        <v>45</v>
      </c>
      <c r="C62" s="56" t="s">
        <v>11</v>
      </c>
      <c r="D62" s="56" t="s">
        <v>61</v>
      </c>
      <c r="E62" s="61" t="s">
        <v>95</v>
      </c>
      <c r="F62" s="61" t="s">
        <v>160</v>
      </c>
      <c r="G62" s="69" t="s">
        <v>88</v>
      </c>
      <c r="H62" s="69" t="s">
        <v>161</v>
      </c>
      <c r="I62" s="59">
        <v>200</v>
      </c>
      <c r="J62" s="64">
        <f>J63</f>
        <v>93.0452</v>
      </c>
    </row>
    <row r="63" spans="2:10" ht="20.25">
      <c r="B63" s="65" t="s">
        <v>83</v>
      </c>
      <c r="C63" s="56" t="s">
        <v>11</v>
      </c>
      <c r="D63" s="56" t="s">
        <v>61</v>
      </c>
      <c r="E63" s="61" t="s">
        <v>95</v>
      </c>
      <c r="F63" s="61" t="s">
        <v>160</v>
      </c>
      <c r="G63" s="69" t="s">
        <v>88</v>
      </c>
      <c r="H63" s="69" t="s">
        <v>161</v>
      </c>
      <c r="I63" s="59">
        <v>240</v>
      </c>
      <c r="J63" s="64">
        <v>93.0452</v>
      </c>
    </row>
    <row r="64" spans="2:10" ht="12.75">
      <c r="B64" s="63" t="s">
        <v>251</v>
      </c>
      <c r="C64" s="56" t="s">
        <v>11</v>
      </c>
      <c r="D64" s="56" t="s">
        <v>61</v>
      </c>
      <c r="E64" s="56" t="s">
        <v>101</v>
      </c>
      <c r="F64" s="56" t="s">
        <v>87</v>
      </c>
      <c r="G64" s="56" t="s">
        <v>88</v>
      </c>
      <c r="H64" s="56" t="s">
        <v>100</v>
      </c>
      <c r="I64" s="62"/>
      <c r="J64" s="64">
        <f>J65</f>
        <v>558.83445</v>
      </c>
    </row>
    <row r="65" spans="2:10" ht="12.75">
      <c r="B65" s="63" t="s">
        <v>252</v>
      </c>
      <c r="C65" s="56" t="s">
        <v>11</v>
      </c>
      <c r="D65" s="56" t="s">
        <v>61</v>
      </c>
      <c r="E65" s="56" t="s">
        <v>101</v>
      </c>
      <c r="F65" s="56" t="s">
        <v>87</v>
      </c>
      <c r="G65" s="56" t="s">
        <v>88</v>
      </c>
      <c r="H65" s="56" t="s">
        <v>253</v>
      </c>
      <c r="I65" s="56"/>
      <c r="J65" s="64">
        <f>J66</f>
        <v>558.83445</v>
      </c>
    </row>
    <row r="66" spans="2:10" ht="12.75">
      <c r="B66" s="63" t="s">
        <v>47</v>
      </c>
      <c r="C66" s="56" t="s">
        <v>11</v>
      </c>
      <c r="D66" s="56" t="s">
        <v>61</v>
      </c>
      <c r="E66" s="56" t="s">
        <v>101</v>
      </c>
      <c r="F66" s="56" t="s">
        <v>87</v>
      </c>
      <c r="G66" s="56" t="s">
        <v>88</v>
      </c>
      <c r="H66" s="56" t="s">
        <v>253</v>
      </c>
      <c r="I66" s="56" t="s">
        <v>48</v>
      </c>
      <c r="J66" s="64">
        <f>J68+J67</f>
        <v>558.83445</v>
      </c>
    </row>
    <row r="67" spans="2:10" ht="12.75">
      <c r="B67" s="65" t="s">
        <v>170</v>
      </c>
      <c r="C67" s="56" t="s">
        <v>11</v>
      </c>
      <c r="D67" s="56" t="s">
        <v>61</v>
      </c>
      <c r="E67" s="56" t="s">
        <v>101</v>
      </c>
      <c r="F67" s="56" t="s">
        <v>87</v>
      </c>
      <c r="G67" s="56" t="s">
        <v>88</v>
      </c>
      <c r="H67" s="56" t="s">
        <v>253</v>
      </c>
      <c r="I67" s="56" t="s">
        <v>171</v>
      </c>
      <c r="J67" s="64">
        <f>15.00145</f>
        <v>15.00145</v>
      </c>
    </row>
    <row r="68" spans="2:10" ht="12.75">
      <c r="B68" s="65" t="s">
        <v>129</v>
      </c>
      <c r="C68" s="56" t="s">
        <v>11</v>
      </c>
      <c r="D68" s="56" t="s">
        <v>61</v>
      </c>
      <c r="E68" s="56" t="s">
        <v>101</v>
      </c>
      <c r="F68" s="56" t="s">
        <v>87</v>
      </c>
      <c r="G68" s="56" t="s">
        <v>88</v>
      </c>
      <c r="H68" s="56" t="s">
        <v>253</v>
      </c>
      <c r="I68" s="56" t="s">
        <v>173</v>
      </c>
      <c r="J68" s="64">
        <v>543.833</v>
      </c>
    </row>
    <row r="69" spans="2:10" ht="12.75">
      <c r="B69" s="68" t="s">
        <v>46</v>
      </c>
      <c r="C69" s="59">
        <v>303</v>
      </c>
      <c r="D69" s="60">
        <v>113</v>
      </c>
      <c r="E69" s="61" t="s">
        <v>102</v>
      </c>
      <c r="F69" s="61" t="s">
        <v>87</v>
      </c>
      <c r="G69" s="61" t="s">
        <v>88</v>
      </c>
      <c r="H69" s="61" t="s">
        <v>100</v>
      </c>
      <c r="I69" s="59"/>
      <c r="J69" s="64">
        <f>J70</f>
        <v>9.645</v>
      </c>
    </row>
    <row r="70" spans="2:10" ht="12.75">
      <c r="B70" s="63" t="s">
        <v>85</v>
      </c>
      <c r="C70" s="59">
        <v>303</v>
      </c>
      <c r="D70" s="60">
        <v>113</v>
      </c>
      <c r="E70" s="61" t="s">
        <v>102</v>
      </c>
      <c r="F70" s="61" t="s">
        <v>87</v>
      </c>
      <c r="G70" s="61" t="s">
        <v>88</v>
      </c>
      <c r="H70" s="61" t="s">
        <v>103</v>
      </c>
      <c r="I70" s="59"/>
      <c r="J70" s="64">
        <f>J71</f>
        <v>9.645</v>
      </c>
    </row>
    <row r="71" spans="2:10" ht="12.75">
      <c r="B71" s="63" t="s">
        <v>47</v>
      </c>
      <c r="C71" s="59">
        <v>303</v>
      </c>
      <c r="D71" s="60">
        <v>113</v>
      </c>
      <c r="E71" s="61" t="s">
        <v>102</v>
      </c>
      <c r="F71" s="61" t="s">
        <v>87</v>
      </c>
      <c r="G71" s="61" t="s">
        <v>88</v>
      </c>
      <c r="H71" s="61" t="s">
        <v>103</v>
      </c>
      <c r="I71" s="59">
        <v>800</v>
      </c>
      <c r="J71" s="64">
        <f>J72</f>
        <v>9.645</v>
      </c>
    </row>
    <row r="72" spans="2:10" ht="12.75">
      <c r="B72" s="63" t="s">
        <v>129</v>
      </c>
      <c r="C72" s="59">
        <v>303</v>
      </c>
      <c r="D72" s="60">
        <v>113</v>
      </c>
      <c r="E72" s="61" t="s">
        <v>102</v>
      </c>
      <c r="F72" s="61" t="s">
        <v>87</v>
      </c>
      <c r="G72" s="61" t="s">
        <v>88</v>
      </c>
      <c r="H72" s="61" t="s">
        <v>103</v>
      </c>
      <c r="I72" s="59">
        <v>850</v>
      </c>
      <c r="J72" s="64">
        <f>9.645</f>
        <v>9.645</v>
      </c>
    </row>
    <row r="73" spans="2:10" ht="20.25" hidden="1">
      <c r="B73" s="63" t="s">
        <v>254</v>
      </c>
      <c r="C73" s="59">
        <v>303</v>
      </c>
      <c r="D73" s="60">
        <v>113</v>
      </c>
      <c r="E73" s="61" t="s">
        <v>255</v>
      </c>
      <c r="F73" s="61" t="s">
        <v>87</v>
      </c>
      <c r="G73" s="61" t="s">
        <v>88</v>
      </c>
      <c r="H73" s="61" t="s">
        <v>100</v>
      </c>
      <c r="I73" s="59"/>
      <c r="J73" s="64">
        <f>J74+J77</f>
        <v>0</v>
      </c>
    </row>
    <row r="74" spans="2:10" ht="12.75" hidden="1">
      <c r="B74" s="63" t="s">
        <v>256</v>
      </c>
      <c r="C74" s="59">
        <v>303</v>
      </c>
      <c r="D74" s="60">
        <v>113</v>
      </c>
      <c r="E74" s="61" t="s">
        <v>255</v>
      </c>
      <c r="F74" s="61" t="s">
        <v>87</v>
      </c>
      <c r="G74" s="61" t="s">
        <v>88</v>
      </c>
      <c r="H74" s="61" t="s">
        <v>257</v>
      </c>
      <c r="I74" s="59"/>
      <c r="J74" s="64">
        <f>J75</f>
        <v>0</v>
      </c>
    </row>
    <row r="75" spans="2:10" ht="12.75" hidden="1">
      <c r="B75" s="63" t="s">
        <v>47</v>
      </c>
      <c r="C75" s="59">
        <v>303</v>
      </c>
      <c r="D75" s="60">
        <v>113</v>
      </c>
      <c r="E75" s="61" t="s">
        <v>255</v>
      </c>
      <c r="F75" s="61" t="s">
        <v>87</v>
      </c>
      <c r="G75" s="61" t="s">
        <v>88</v>
      </c>
      <c r="H75" s="61" t="s">
        <v>257</v>
      </c>
      <c r="I75" s="56" t="s">
        <v>48</v>
      </c>
      <c r="J75" s="64">
        <f>J76</f>
        <v>0</v>
      </c>
    </row>
    <row r="76" spans="2:10" ht="12.75" hidden="1">
      <c r="B76" s="65" t="s">
        <v>79</v>
      </c>
      <c r="C76" s="59">
        <v>303</v>
      </c>
      <c r="D76" s="60">
        <v>113</v>
      </c>
      <c r="E76" s="61" t="s">
        <v>255</v>
      </c>
      <c r="F76" s="61" t="s">
        <v>87</v>
      </c>
      <c r="G76" s="61" t="s">
        <v>88</v>
      </c>
      <c r="H76" s="61" t="s">
        <v>257</v>
      </c>
      <c r="I76" s="56" t="s">
        <v>80</v>
      </c>
      <c r="J76" s="64">
        <f>10-10</f>
        <v>0</v>
      </c>
    </row>
    <row r="77" spans="2:10" ht="20.25" hidden="1">
      <c r="B77" s="65" t="s">
        <v>224</v>
      </c>
      <c r="C77" s="59">
        <v>303</v>
      </c>
      <c r="D77" s="60">
        <v>113</v>
      </c>
      <c r="E77" s="61" t="s">
        <v>255</v>
      </c>
      <c r="F77" s="61" t="s">
        <v>87</v>
      </c>
      <c r="G77" s="61" t="s">
        <v>88</v>
      </c>
      <c r="H77" s="61" t="s">
        <v>258</v>
      </c>
      <c r="I77" s="56"/>
      <c r="J77" s="64">
        <f>J78</f>
        <v>0</v>
      </c>
    </row>
    <row r="78" spans="2:10" ht="12.75" hidden="1">
      <c r="B78" s="63" t="s">
        <v>47</v>
      </c>
      <c r="C78" s="59">
        <v>303</v>
      </c>
      <c r="D78" s="60">
        <v>113</v>
      </c>
      <c r="E78" s="61" t="s">
        <v>255</v>
      </c>
      <c r="F78" s="61" t="s">
        <v>87</v>
      </c>
      <c r="G78" s="61" t="s">
        <v>88</v>
      </c>
      <c r="H78" s="61" t="s">
        <v>258</v>
      </c>
      <c r="I78" s="56" t="s">
        <v>48</v>
      </c>
      <c r="J78" s="64">
        <f>J79</f>
        <v>0</v>
      </c>
    </row>
    <row r="79" spans="2:10" ht="12.75" hidden="1">
      <c r="B79" s="65" t="s">
        <v>79</v>
      </c>
      <c r="C79" s="59">
        <v>303</v>
      </c>
      <c r="D79" s="60">
        <v>113</v>
      </c>
      <c r="E79" s="61" t="s">
        <v>255</v>
      </c>
      <c r="F79" s="61" t="s">
        <v>87</v>
      </c>
      <c r="G79" s="61" t="s">
        <v>88</v>
      </c>
      <c r="H79" s="61" t="s">
        <v>258</v>
      </c>
      <c r="I79" s="56" t="s">
        <v>80</v>
      </c>
      <c r="J79" s="64">
        <f>10-10</f>
        <v>0</v>
      </c>
    </row>
    <row r="80" spans="2:10" ht="12.75">
      <c r="B80" s="177" t="s">
        <v>259</v>
      </c>
      <c r="C80" s="56" t="s">
        <v>10</v>
      </c>
      <c r="D80" s="56" t="s">
        <v>26</v>
      </c>
      <c r="E80" s="56"/>
      <c r="F80" s="56"/>
      <c r="G80" s="56"/>
      <c r="H80" s="56"/>
      <c r="I80" s="56"/>
      <c r="J80" s="64">
        <f>J81</f>
        <v>370.9</v>
      </c>
    </row>
    <row r="81" spans="2:10" ht="12.75">
      <c r="B81" s="54" t="s">
        <v>78</v>
      </c>
      <c r="C81" s="56" t="s">
        <v>11</v>
      </c>
      <c r="D81" s="56" t="s">
        <v>151</v>
      </c>
      <c r="E81" s="56"/>
      <c r="F81" s="56"/>
      <c r="G81" s="56"/>
      <c r="H81" s="56"/>
      <c r="I81" s="56"/>
      <c r="J81" s="64">
        <f>J82</f>
        <v>370.9</v>
      </c>
    </row>
    <row r="82" spans="2:10" ht="12.75">
      <c r="B82" s="54" t="s">
        <v>49</v>
      </c>
      <c r="C82" s="59">
        <v>303</v>
      </c>
      <c r="D82" s="70">
        <v>203</v>
      </c>
      <c r="E82" s="69" t="s">
        <v>104</v>
      </c>
      <c r="F82" s="69" t="s">
        <v>87</v>
      </c>
      <c r="G82" s="56" t="s">
        <v>88</v>
      </c>
      <c r="H82" s="56" t="s">
        <v>100</v>
      </c>
      <c r="I82" s="59"/>
      <c r="J82" s="64">
        <f>J83</f>
        <v>370.9</v>
      </c>
    </row>
    <row r="83" spans="2:10" ht="20.25">
      <c r="B83" s="54" t="s">
        <v>260</v>
      </c>
      <c r="C83" s="59">
        <v>303</v>
      </c>
      <c r="D83" s="70">
        <v>203</v>
      </c>
      <c r="E83" s="69" t="s">
        <v>104</v>
      </c>
      <c r="F83" s="69" t="s">
        <v>90</v>
      </c>
      <c r="G83" s="61" t="s">
        <v>88</v>
      </c>
      <c r="H83" s="61" t="s">
        <v>100</v>
      </c>
      <c r="I83" s="59"/>
      <c r="J83" s="64">
        <f>J84</f>
        <v>370.9</v>
      </c>
    </row>
    <row r="84" spans="2:10" ht="20.25">
      <c r="B84" s="54" t="s">
        <v>6</v>
      </c>
      <c r="C84" s="59">
        <v>303</v>
      </c>
      <c r="D84" s="70">
        <v>203</v>
      </c>
      <c r="E84" s="69" t="s">
        <v>104</v>
      </c>
      <c r="F84" s="69" t="s">
        <v>90</v>
      </c>
      <c r="G84" s="61" t="s">
        <v>88</v>
      </c>
      <c r="H84" s="61" t="s">
        <v>105</v>
      </c>
      <c r="I84" s="59"/>
      <c r="J84" s="64">
        <f>J85+J87</f>
        <v>370.9</v>
      </c>
    </row>
    <row r="85" spans="2:10" ht="40.5">
      <c r="B85" s="63" t="s">
        <v>44</v>
      </c>
      <c r="C85" s="59">
        <v>303</v>
      </c>
      <c r="D85" s="70">
        <v>203</v>
      </c>
      <c r="E85" s="69" t="s">
        <v>104</v>
      </c>
      <c r="F85" s="69" t="s">
        <v>90</v>
      </c>
      <c r="G85" s="61" t="s">
        <v>88</v>
      </c>
      <c r="H85" s="61" t="s">
        <v>105</v>
      </c>
      <c r="I85" s="59">
        <v>100</v>
      </c>
      <c r="J85" s="64">
        <f>J86</f>
        <v>331.04308</v>
      </c>
    </row>
    <row r="86" spans="2:10" ht="20.25">
      <c r="B86" s="63" t="s">
        <v>82</v>
      </c>
      <c r="C86" s="59">
        <v>303</v>
      </c>
      <c r="D86" s="70">
        <v>203</v>
      </c>
      <c r="E86" s="69" t="s">
        <v>104</v>
      </c>
      <c r="F86" s="69" t="s">
        <v>90</v>
      </c>
      <c r="G86" s="61" t="s">
        <v>88</v>
      </c>
      <c r="H86" s="61" t="s">
        <v>105</v>
      </c>
      <c r="I86" s="59">
        <v>120</v>
      </c>
      <c r="J86" s="64">
        <f>331.04308</f>
        <v>331.04308</v>
      </c>
    </row>
    <row r="87" spans="2:10" ht="20.25">
      <c r="B87" s="63" t="s">
        <v>45</v>
      </c>
      <c r="C87" s="59">
        <v>303</v>
      </c>
      <c r="D87" s="70">
        <v>203</v>
      </c>
      <c r="E87" s="69" t="s">
        <v>104</v>
      </c>
      <c r="F87" s="69" t="s">
        <v>90</v>
      </c>
      <c r="G87" s="61" t="s">
        <v>88</v>
      </c>
      <c r="H87" s="61" t="s">
        <v>105</v>
      </c>
      <c r="I87" s="59">
        <v>200</v>
      </c>
      <c r="J87" s="64">
        <f>J88</f>
        <v>39.85692</v>
      </c>
    </row>
    <row r="88" spans="2:10" ht="20.25">
      <c r="B88" s="65" t="s">
        <v>83</v>
      </c>
      <c r="C88" s="59">
        <v>303</v>
      </c>
      <c r="D88" s="70">
        <v>203</v>
      </c>
      <c r="E88" s="69" t="s">
        <v>104</v>
      </c>
      <c r="F88" s="69" t="s">
        <v>90</v>
      </c>
      <c r="G88" s="61" t="s">
        <v>88</v>
      </c>
      <c r="H88" s="61" t="s">
        <v>105</v>
      </c>
      <c r="I88" s="59">
        <v>240</v>
      </c>
      <c r="J88" s="64">
        <f>39.85692</f>
        <v>39.85692</v>
      </c>
    </row>
    <row r="89" spans="2:10" ht="20.25">
      <c r="B89" s="177" t="s">
        <v>261</v>
      </c>
      <c r="C89" s="56" t="s">
        <v>11</v>
      </c>
      <c r="D89" s="56" t="s">
        <v>27</v>
      </c>
      <c r="E89" s="56"/>
      <c r="F89" s="56"/>
      <c r="G89" s="56"/>
      <c r="H89" s="56"/>
      <c r="I89" s="56"/>
      <c r="J89" s="64">
        <f>J90</f>
        <v>103.505</v>
      </c>
    </row>
    <row r="90" spans="2:10" ht="12.75">
      <c r="B90" s="54" t="s">
        <v>262</v>
      </c>
      <c r="C90" s="59">
        <v>303</v>
      </c>
      <c r="D90" s="60">
        <v>310</v>
      </c>
      <c r="E90" s="61"/>
      <c r="F90" s="61"/>
      <c r="G90" s="71"/>
      <c r="H90" s="71"/>
      <c r="I90" s="59"/>
      <c r="J90" s="64">
        <f>J91</f>
        <v>103.505</v>
      </c>
    </row>
    <row r="91" spans="2:10" ht="20.25">
      <c r="B91" s="54" t="s">
        <v>263</v>
      </c>
      <c r="C91" s="59">
        <v>303</v>
      </c>
      <c r="D91" s="60">
        <v>310</v>
      </c>
      <c r="E91" s="61" t="s">
        <v>66</v>
      </c>
      <c r="F91" s="61" t="s">
        <v>87</v>
      </c>
      <c r="G91" s="69" t="s">
        <v>88</v>
      </c>
      <c r="H91" s="69" t="s">
        <v>100</v>
      </c>
      <c r="I91" s="59"/>
      <c r="J91" s="64">
        <f>J92</f>
        <v>103.505</v>
      </c>
    </row>
    <row r="92" spans="2:10" ht="20.25">
      <c r="B92" s="54" t="s">
        <v>144</v>
      </c>
      <c r="C92" s="59">
        <v>303</v>
      </c>
      <c r="D92" s="60">
        <v>310</v>
      </c>
      <c r="E92" s="61" t="s">
        <v>66</v>
      </c>
      <c r="F92" s="61" t="s">
        <v>87</v>
      </c>
      <c r="G92" s="69" t="s">
        <v>88</v>
      </c>
      <c r="H92" s="69" t="s">
        <v>107</v>
      </c>
      <c r="I92" s="59"/>
      <c r="J92" s="64">
        <f>J93</f>
        <v>103.505</v>
      </c>
    </row>
    <row r="93" spans="2:10" ht="20.25">
      <c r="B93" s="63" t="s">
        <v>45</v>
      </c>
      <c r="C93" s="59">
        <v>303</v>
      </c>
      <c r="D93" s="60">
        <v>310</v>
      </c>
      <c r="E93" s="61" t="s">
        <v>66</v>
      </c>
      <c r="F93" s="61" t="s">
        <v>87</v>
      </c>
      <c r="G93" s="69" t="s">
        <v>88</v>
      </c>
      <c r="H93" s="69" t="s">
        <v>107</v>
      </c>
      <c r="I93" s="59">
        <v>200</v>
      </c>
      <c r="J93" s="64">
        <f>J94</f>
        <v>103.505</v>
      </c>
    </row>
    <row r="94" spans="2:10" ht="20.25">
      <c r="B94" s="65" t="s">
        <v>83</v>
      </c>
      <c r="C94" s="59">
        <v>303</v>
      </c>
      <c r="D94" s="60">
        <v>310</v>
      </c>
      <c r="E94" s="61" t="s">
        <v>66</v>
      </c>
      <c r="F94" s="61" t="s">
        <v>87</v>
      </c>
      <c r="G94" s="69" t="s">
        <v>88</v>
      </c>
      <c r="H94" s="69" t="s">
        <v>107</v>
      </c>
      <c r="I94" s="59">
        <v>240</v>
      </c>
      <c r="J94" s="64">
        <f>103.505</f>
        <v>103.505</v>
      </c>
    </row>
    <row r="95" spans="2:10" ht="30" hidden="1">
      <c r="B95" s="66" t="s">
        <v>264</v>
      </c>
      <c r="C95" s="59">
        <v>303</v>
      </c>
      <c r="D95" s="60">
        <v>310</v>
      </c>
      <c r="E95" s="61" t="s">
        <v>106</v>
      </c>
      <c r="F95" s="61" t="s">
        <v>87</v>
      </c>
      <c r="G95" s="69" t="s">
        <v>88</v>
      </c>
      <c r="H95" s="69" t="s">
        <v>265</v>
      </c>
      <c r="I95" s="59">
        <v>240</v>
      </c>
      <c r="J95" s="64">
        <v>0</v>
      </c>
    </row>
    <row r="96" spans="2:10" ht="12.75">
      <c r="B96" s="177" t="s">
        <v>266</v>
      </c>
      <c r="C96" s="56" t="s">
        <v>11</v>
      </c>
      <c r="D96" s="56" t="s">
        <v>28</v>
      </c>
      <c r="E96" s="56"/>
      <c r="F96" s="56"/>
      <c r="G96" s="56"/>
      <c r="H96" s="56"/>
      <c r="I96" s="56"/>
      <c r="J96" s="72">
        <f>J97+J113</f>
        <v>6037.39686</v>
      </c>
    </row>
    <row r="97" spans="2:10" ht="12.75">
      <c r="B97" s="54" t="s">
        <v>36</v>
      </c>
      <c r="C97" s="73">
        <v>303</v>
      </c>
      <c r="D97" s="55" t="s">
        <v>37</v>
      </c>
      <c r="E97" s="55"/>
      <c r="F97" s="55"/>
      <c r="G97" s="56"/>
      <c r="H97" s="56"/>
      <c r="I97" s="56"/>
      <c r="J97" s="64">
        <f>J98+J106</f>
        <v>2819.34062</v>
      </c>
    </row>
    <row r="98" spans="2:10" ht="12.75">
      <c r="B98" s="54" t="s">
        <v>145</v>
      </c>
      <c r="C98" s="73">
        <v>303</v>
      </c>
      <c r="D98" s="55" t="s">
        <v>37</v>
      </c>
      <c r="E98" s="55" t="s">
        <v>130</v>
      </c>
      <c r="F98" s="55" t="s">
        <v>87</v>
      </c>
      <c r="G98" s="56" t="s">
        <v>88</v>
      </c>
      <c r="H98" s="56" t="s">
        <v>100</v>
      </c>
      <c r="I98" s="56"/>
      <c r="J98" s="64">
        <f>J99</f>
        <v>2005.19343</v>
      </c>
    </row>
    <row r="99" spans="2:10" ht="12.75">
      <c r="B99" s="54" t="s">
        <v>146</v>
      </c>
      <c r="C99" s="73">
        <v>303</v>
      </c>
      <c r="D99" s="55" t="s">
        <v>37</v>
      </c>
      <c r="E99" s="55" t="s">
        <v>130</v>
      </c>
      <c r="F99" s="55" t="s">
        <v>90</v>
      </c>
      <c r="G99" s="56" t="s">
        <v>88</v>
      </c>
      <c r="H99" s="56" t="s">
        <v>100</v>
      </c>
      <c r="I99" s="56"/>
      <c r="J99" s="64">
        <f>J100+J103</f>
        <v>2005.19343</v>
      </c>
    </row>
    <row r="100" spans="2:10" ht="60.75">
      <c r="B100" s="74" t="s">
        <v>267</v>
      </c>
      <c r="C100" s="75">
        <v>303</v>
      </c>
      <c r="D100" s="76" t="s">
        <v>37</v>
      </c>
      <c r="E100" s="76" t="s">
        <v>130</v>
      </c>
      <c r="F100" s="76" t="s">
        <v>90</v>
      </c>
      <c r="G100" s="61" t="s">
        <v>88</v>
      </c>
      <c r="H100" s="61" t="s">
        <v>108</v>
      </c>
      <c r="I100" s="59"/>
      <c r="J100" s="64">
        <f>J101</f>
        <v>1593.2</v>
      </c>
    </row>
    <row r="101" spans="2:10" ht="20.25">
      <c r="B101" s="54" t="s">
        <v>45</v>
      </c>
      <c r="C101" s="75">
        <v>303</v>
      </c>
      <c r="D101" s="76" t="s">
        <v>37</v>
      </c>
      <c r="E101" s="76" t="s">
        <v>130</v>
      </c>
      <c r="F101" s="76" t="s">
        <v>90</v>
      </c>
      <c r="G101" s="61" t="s">
        <v>88</v>
      </c>
      <c r="H101" s="61" t="s">
        <v>108</v>
      </c>
      <c r="I101" s="77">
        <v>200</v>
      </c>
      <c r="J101" s="64">
        <f>J102</f>
        <v>1593.2</v>
      </c>
    </row>
    <row r="102" spans="2:10" ht="20.25">
      <c r="B102" s="65" t="s">
        <v>83</v>
      </c>
      <c r="C102" s="75">
        <v>303</v>
      </c>
      <c r="D102" s="76" t="s">
        <v>37</v>
      </c>
      <c r="E102" s="76" t="s">
        <v>130</v>
      </c>
      <c r="F102" s="76" t="s">
        <v>90</v>
      </c>
      <c r="G102" s="61" t="s">
        <v>88</v>
      </c>
      <c r="H102" s="61" t="s">
        <v>108</v>
      </c>
      <c r="I102" s="77">
        <v>240</v>
      </c>
      <c r="J102" s="64">
        <v>1593.2</v>
      </c>
    </row>
    <row r="103" spans="2:10" ht="20.25">
      <c r="B103" s="65" t="s">
        <v>268</v>
      </c>
      <c r="C103" s="75">
        <v>303</v>
      </c>
      <c r="D103" s="76" t="s">
        <v>37</v>
      </c>
      <c r="E103" s="56" t="s">
        <v>130</v>
      </c>
      <c r="F103" s="56" t="s">
        <v>90</v>
      </c>
      <c r="G103" s="56" t="s">
        <v>88</v>
      </c>
      <c r="H103" s="56" t="s">
        <v>269</v>
      </c>
      <c r="I103" s="56"/>
      <c r="J103" s="64">
        <f>J104</f>
        <v>411.99343</v>
      </c>
    </row>
    <row r="104" spans="2:10" ht="20.25">
      <c r="B104" s="63" t="s">
        <v>45</v>
      </c>
      <c r="C104" s="75">
        <v>303</v>
      </c>
      <c r="D104" s="76" t="s">
        <v>37</v>
      </c>
      <c r="E104" s="56" t="s">
        <v>130</v>
      </c>
      <c r="F104" s="56" t="s">
        <v>90</v>
      </c>
      <c r="G104" s="56" t="s">
        <v>88</v>
      </c>
      <c r="H104" s="56" t="s">
        <v>269</v>
      </c>
      <c r="I104" s="56" t="s">
        <v>112</v>
      </c>
      <c r="J104" s="64">
        <f>J105</f>
        <v>411.99343</v>
      </c>
    </row>
    <row r="105" spans="2:10" ht="20.25">
      <c r="B105" s="65" t="s">
        <v>83</v>
      </c>
      <c r="C105" s="75">
        <v>303</v>
      </c>
      <c r="D105" s="76" t="s">
        <v>37</v>
      </c>
      <c r="E105" s="56" t="s">
        <v>130</v>
      </c>
      <c r="F105" s="56" t="s">
        <v>90</v>
      </c>
      <c r="G105" s="56" t="s">
        <v>88</v>
      </c>
      <c r="H105" s="56" t="s">
        <v>269</v>
      </c>
      <c r="I105" s="56" t="s">
        <v>113</v>
      </c>
      <c r="J105" s="64">
        <f>411.99343</f>
        <v>411.99343</v>
      </c>
    </row>
    <row r="106" spans="2:10" ht="20.25">
      <c r="B106" s="65" t="s">
        <v>270</v>
      </c>
      <c r="C106" s="75">
        <v>303</v>
      </c>
      <c r="D106" s="76" t="s">
        <v>37</v>
      </c>
      <c r="E106" s="56" t="s">
        <v>74</v>
      </c>
      <c r="F106" s="56" t="s">
        <v>87</v>
      </c>
      <c r="G106" s="56" t="s">
        <v>88</v>
      </c>
      <c r="H106" s="56" t="s">
        <v>100</v>
      </c>
      <c r="I106" s="77"/>
      <c r="J106" s="64">
        <f>J107+J110</f>
        <v>814.14719</v>
      </c>
    </row>
    <row r="107" spans="2:10" ht="30">
      <c r="B107" s="54" t="s">
        <v>271</v>
      </c>
      <c r="C107" s="56" t="s">
        <v>11</v>
      </c>
      <c r="D107" s="76" t="s">
        <v>37</v>
      </c>
      <c r="E107" s="56" t="s">
        <v>74</v>
      </c>
      <c r="F107" s="56" t="s">
        <v>87</v>
      </c>
      <c r="G107" s="56" t="s">
        <v>272</v>
      </c>
      <c r="H107" s="56" t="s">
        <v>273</v>
      </c>
      <c r="I107" s="56"/>
      <c r="J107" s="64">
        <f>J108</f>
        <v>526.33761</v>
      </c>
    </row>
    <row r="108" spans="2:10" ht="20.25">
      <c r="B108" s="63" t="s">
        <v>45</v>
      </c>
      <c r="C108" s="56" t="s">
        <v>11</v>
      </c>
      <c r="D108" s="76" t="s">
        <v>37</v>
      </c>
      <c r="E108" s="56" t="s">
        <v>74</v>
      </c>
      <c r="F108" s="56" t="s">
        <v>87</v>
      </c>
      <c r="G108" s="56" t="s">
        <v>272</v>
      </c>
      <c r="H108" s="56" t="s">
        <v>273</v>
      </c>
      <c r="I108" s="56" t="s">
        <v>112</v>
      </c>
      <c r="J108" s="64">
        <f>J109</f>
        <v>526.33761</v>
      </c>
    </row>
    <row r="109" spans="2:10" ht="20.25">
      <c r="B109" s="65" t="s">
        <v>83</v>
      </c>
      <c r="C109" s="56" t="s">
        <v>11</v>
      </c>
      <c r="D109" s="76" t="s">
        <v>37</v>
      </c>
      <c r="E109" s="56" t="s">
        <v>74</v>
      </c>
      <c r="F109" s="56" t="s">
        <v>87</v>
      </c>
      <c r="G109" s="56" t="s">
        <v>272</v>
      </c>
      <c r="H109" s="56" t="s">
        <v>273</v>
      </c>
      <c r="I109" s="56" t="s">
        <v>113</v>
      </c>
      <c r="J109" s="64">
        <f>526.33761</f>
        <v>526.33761</v>
      </c>
    </row>
    <row r="110" spans="2:10" ht="20.25">
      <c r="B110" s="65" t="s">
        <v>274</v>
      </c>
      <c r="C110" s="75">
        <v>303</v>
      </c>
      <c r="D110" s="76" t="s">
        <v>37</v>
      </c>
      <c r="E110" s="56" t="s">
        <v>74</v>
      </c>
      <c r="F110" s="56" t="s">
        <v>87</v>
      </c>
      <c r="G110" s="56" t="s">
        <v>88</v>
      </c>
      <c r="H110" s="56" t="s">
        <v>275</v>
      </c>
      <c r="I110" s="56"/>
      <c r="J110" s="64">
        <f>J111</f>
        <v>287.80958</v>
      </c>
    </row>
    <row r="111" spans="2:10" ht="20.25">
      <c r="B111" s="63" t="s">
        <v>45</v>
      </c>
      <c r="C111" s="75">
        <v>303</v>
      </c>
      <c r="D111" s="76" t="s">
        <v>37</v>
      </c>
      <c r="E111" s="56" t="s">
        <v>74</v>
      </c>
      <c r="F111" s="56" t="s">
        <v>87</v>
      </c>
      <c r="G111" s="56" t="s">
        <v>88</v>
      </c>
      <c r="H111" s="56" t="s">
        <v>275</v>
      </c>
      <c r="I111" s="56" t="s">
        <v>112</v>
      </c>
      <c r="J111" s="64">
        <f>J112</f>
        <v>287.80958</v>
      </c>
    </row>
    <row r="112" spans="2:10" ht="20.25">
      <c r="B112" s="65" t="s">
        <v>83</v>
      </c>
      <c r="C112" s="75">
        <v>303</v>
      </c>
      <c r="D112" s="76" t="s">
        <v>37</v>
      </c>
      <c r="E112" s="56" t="s">
        <v>74</v>
      </c>
      <c r="F112" s="56" t="s">
        <v>87</v>
      </c>
      <c r="G112" s="56" t="s">
        <v>88</v>
      </c>
      <c r="H112" s="56" t="s">
        <v>275</v>
      </c>
      <c r="I112" s="56" t="s">
        <v>113</v>
      </c>
      <c r="J112" s="64">
        <f>287.80958</f>
        <v>287.80958</v>
      </c>
    </row>
    <row r="113" spans="2:10" ht="12.75">
      <c r="B113" s="65" t="s">
        <v>139</v>
      </c>
      <c r="C113" s="75">
        <v>303</v>
      </c>
      <c r="D113" s="76" t="s">
        <v>140</v>
      </c>
      <c r="E113" s="76"/>
      <c r="F113" s="76"/>
      <c r="G113" s="61"/>
      <c r="H113" s="61"/>
      <c r="I113" s="77"/>
      <c r="J113" s="64">
        <f>J114</f>
        <v>3218.05624</v>
      </c>
    </row>
    <row r="114" spans="2:10" ht="12.75">
      <c r="B114" s="65" t="s">
        <v>141</v>
      </c>
      <c r="C114" s="75">
        <v>303</v>
      </c>
      <c r="D114" s="76" t="s">
        <v>140</v>
      </c>
      <c r="E114" s="76" t="s">
        <v>130</v>
      </c>
      <c r="F114" s="76" t="s">
        <v>87</v>
      </c>
      <c r="G114" s="61" t="s">
        <v>88</v>
      </c>
      <c r="H114" s="61" t="s">
        <v>100</v>
      </c>
      <c r="I114" s="77"/>
      <c r="J114" s="64">
        <f>J115</f>
        <v>3218.05624</v>
      </c>
    </row>
    <row r="115" spans="2:10" ht="20.25">
      <c r="B115" s="65" t="s">
        <v>142</v>
      </c>
      <c r="C115" s="75">
        <v>303</v>
      </c>
      <c r="D115" s="76" t="s">
        <v>140</v>
      </c>
      <c r="E115" s="76" t="s">
        <v>130</v>
      </c>
      <c r="F115" s="76" t="s">
        <v>87</v>
      </c>
      <c r="G115" s="61" t="s">
        <v>88</v>
      </c>
      <c r="H115" s="61" t="s">
        <v>143</v>
      </c>
      <c r="I115" s="77"/>
      <c r="J115" s="64">
        <f>J117+J119+J120</f>
        <v>3218.05624</v>
      </c>
    </row>
    <row r="116" spans="2:10" ht="40.5">
      <c r="B116" s="63" t="s">
        <v>44</v>
      </c>
      <c r="C116" s="75">
        <v>303</v>
      </c>
      <c r="D116" s="76" t="s">
        <v>140</v>
      </c>
      <c r="E116" s="76" t="s">
        <v>130</v>
      </c>
      <c r="F116" s="76" t="s">
        <v>87</v>
      </c>
      <c r="G116" s="61" t="s">
        <v>88</v>
      </c>
      <c r="H116" s="61" t="s">
        <v>143</v>
      </c>
      <c r="I116" s="77">
        <v>100</v>
      </c>
      <c r="J116" s="64">
        <f>J117</f>
        <v>2922.06084</v>
      </c>
    </row>
    <row r="117" spans="2:10" ht="20.25">
      <c r="B117" s="63" t="s">
        <v>82</v>
      </c>
      <c r="C117" s="75">
        <v>303</v>
      </c>
      <c r="D117" s="76" t="s">
        <v>140</v>
      </c>
      <c r="E117" s="76" t="s">
        <v>130</v>
      </c>
      <c r="F117" s="76" t="s">
        <v>87</v>
      </c>
      <c r="G117" s="61" t="s">
        <v>88</v>
      </c>
      <c r="H117" s="61" t="s">
        <v>143</v>
      </c>
      <c r="I117" s="77">
        <v>110</v>
      </c>
      <c r="J117" s="64">
        <f>2922.06084</f>
        <v>2922.06084</v>
      </c>
    </row>
    <row r="118" spans="2:10" ht="20.25">
      <c r="B118" s="54" t="s">
        <v>45</v>
      </c>
      <c r="C118" s="75">
        <v>303</v>
      </c>
      <c r="D118" s="76" t="s">
        <v>140</v>
      </c>
      <c r="E118" s="76" t="s">
        <v>130</v>
      </c>
      <c r="F118" s="76" t="s">
        <v>87</v>
      </c>
      <c r="G118" s="61" t="s">
        <v>88</v>
      </c>
      <c r="H118" s="61" t="s">
        <v>143</v>
      </c>
      <c r="I118" s="77">
        <v>200</v>
      </c>
      <c r="J118" s="64">
        <f>J119</f>
        <v>295.4954</v>
      </c>
    </row>
    <row r="119" spans="2:10" ht="20.25">
      <c r="B119" s="65" t="s">
        <v>83</v>
      </c>
      <c r="C119" s="75">
        <v>303</v>
      </c>
      <c r="D119" s="76" t="s">
        <v>140</v>
      </c>
      <c r="E119" s="76" t="s">
        <v>130</v>
      </c>
      <c r="F119" s="76" t="s">
        <v>87</v>
      </c>
      <c r="G119" s="61" t="s">
        <v>88</v>
      </c>
      <c r="H119" s="61" t="s">
        <v>143</v>
      </c>
      <c r="I119" s="77">
        <v>240</v>
      </c>
      <c r="J119" s="64">
        <v>295.4954</v>
      </c>
    </row>
    <row r="120" spans="2:10" ht="12.75">
      <c r="B120" s="63" t="s">
        <v>47</v>
      </c>
      <c r="C120" s="75">
        <v>303</v>
      </c>
      <c r="D120" s="76" t="s">
        <v>140</v>
      </c>
      <c r="E120" s="76" t="s">
        <v>130</v>
      </c>
      <c r="F120" s="76" t="s">
        <v>87</v>
      </c>
      <c r="G120" s="61" t="s">
        <v>88</v>
      </c>
      <c r="H120" s="61" t="s">
        <v>143</v>
      </c>
      <c r="I120" s="77">
        <v>800</v>
      </c>
      <c r="J120" s="64">
        <f>J121</f>
        <v>0.5</v>
      </c>
    </row>
    <row r="121" spans="2:10" ht="12.75">
      <c r="B121" s="63" t="s">
        <v>129</v>
      </c>
      <c r="C121" s="75">
        <v>303</v>
      </c>
      <c r="D121" s="76" t="s">
        <v>140</v>
      </c>
      <c r="E121" s="76" t="s">
        <v>130</v>
      </c>
      <c r="F121" s="76" t="s">
        <v>87</v>
      </c>
      <c r="G121" s="61" t="s">
        <v>88</v>
      </c>
      <c r="H121" s="61" t="s">
        <v>143</v>
      </c>
      <c r="I121" s="77">
        <v>850</v>
      </c>
      <c r="J121" s="64">
        <f>2-1.5</f>
        <v>0.5</v>
      </c>
    </row>
    <row r="122" spans="2:10" ht="12.75">
      <c r="B122" s="177" t="s">
        <v>276</v>
      </c>
      <c r="C122" s="56" t="s">
        <v>11</v>
      </c>
      <c r="D122" s="56" t="s">
        <v>29</v>
      </c>
      <c r="E122" s="56"/>
      <c r="F122" s="56"/>
      <c r="G122" s="56"/>
      <c r="H122" s="56"/>
      <c r="I122" s="56"/>
      <c r="J122" s="64">
        <f>J123+J137+J145</f>
        <v>6798.38781</v>
      </c>
    </row>
    <row r="123" spans="2:10" ht="12.75">
      <c r="B123" s="78" t="s">
        <v>109</v>
      </c>
      <c r="C123" s="59">
        <v>303</v>
      </c>
      <c r="D123" s="70">
        <v>501</v>
      </c>
      <c r="E123" s="56"/>
      <c r="F123" s="56"/>
      <c r="G123" s="56"/>
      <c r="H123" s="56"/>
      <c r="I123" s="56"/>
      <c r="J123" s="64">
        <f>J124</f>
        <v>629.98001</v>
      </c>
    </row>
    <row r="124" spans="2:10" ht="12.75">
      <c r="B124" s="78" t="s">
        <v>147</v>
      </c>
      <c r="C124" s="59">
        <v>303</v>
      </c>
      <c r="D124" s="70">
        <v>501</v>
      </c>
      <c r="E124" s="56" t="s">
        <v>111</v>
      </c>
      <c r="F124" s="56" t="s">
        <v>87</v>
      </c>
      <c r="G124" s="56" t="s">
        <v>88</v>
      </c>
      <c r="H124" s="56" t="s">
        <v>100</v>
      </c>
      <c r="I124" s="56"/>
      <c r="J124" s="64">
        <f>J125</f>
        <v>629.98001</v>
      </c>
    </row>
    <row r="125" spans="2:10" ht="12.75">
      <c r="B125" s="78" t="s">
        <v>110</v>
      </c>
      <c r="C125" s="59">
        <v>303</v>
      </c>
      <c r="D125" s="70">
        <v>501</v>
      </c>
      <c r="E125" s="56" t="s">
        <v>111</v>
      </c>
      <c r="F125" s="56" t="s">
        <v>90</v>
      </c>
      <c r="G125" s="56" t="s">
        <v>88</v>
      </c>
      <c r="H125" s="56" t="s">
        <v>100</v>
      </c>
      <c r="I125" s="56"/>
      <c r="J125" s="64">
        <f>J126+J131+J134</f>
        <v>629.98001</v>
      </c>
    </row>
    <row r="126" spans="2:10" ht="20.25">
      <c r="B126" s="66" t="s">
        <v>148</v>
      </c>
      <c r="C126" s="59">
        <v>303</v>
      </c>
      <c r="D126" s="70">
        <v>501</v>
      </c>
      <c r="E126" s="56" t="s">
        <v>111</v>
      </c>
      <c r="F126" s="56" t="s">
        <v>90</v>
      </c>
      <c r="G126" s="56" t="s">
        <v>88</v>
      </c>
      <c r="H126" s="56" t="s">
        <v>132</v>
      </c>
      <c r="I126" s="56"/>
      <c r="J126" s="64">
        <f>J127+J129</f>
        <v>176.54</v>
      </c>
    </row>
    <row r="127" spans="2:10" ht="20.25">
      <c r="B127" s="63" t="s">
        <v>45</v>
      </c>
      <c r="C127" s="59">
        <v>303</v>
      </c>
      <c r="D127" s="70">
        <v>501</v>
      </c>
      <c r="E127" s="56" t="s">
        <v>111</v>
      </c>
      <c r="F127" s="56" t="s">
        <v>90</v>
      </c>
      <c r="G127" s="56" t="s">
        <v>88</v>
      </c>
      <c r="H127" s="56" t="s">
        <v>132</v>
      </c>
      <c r="I127" s="56" t="s">
        <v>112</v>
      </c>
      <c r="J127" s="64">
        <f>J128</f>
        <v>162.1</v>
      </c>
    </row>
    <row r="128" spans="2:10" ht="20.25">
      <c r="B128" s="65" t="s">
        <v>83</v>
      </c>
      <c r="C128" s="59">
        <v>303</v>
      </c>
      <c r="D128" s="70">
        <v>501</v>
      </c>
      <c r="E128" s="56" t="s">
        <v>111</v>
      </c>
      <c r="F128" s="56" t="s">
        <v>90</v>
      </c>
      <c r="G128" s="56" t="s">
        <v>88</v>
      </c>
      <c r="H128" s="56" t="s">
        <v>132</v>
      </c>
      <c r="I128" s="56" t="s">
        <v>113</v>
      </c>
      <c r="J128" s="64">
        <v>162.1</v>
      </c>
    </row>
    <row r="129" spans="2:10" ht="12.75">
      <c r="B129" s="65" t="s">
        <v>157</v>
      </c>
      <c r="C129" s="59">
        <v>303</v>
      </c>
      <c r="D129" s="70">
        <v>501</v>
      </c>
      <c r="E129" s="56" t="s">
        <v>111</v>
      </c>
      <c r="F129" s="56" t="s">
        <v>90</v>
      </c>
      <c r="G129" s="56" t="s">
        <v>88</v>
      </c>
      <c r="H129" s="56" t="s">
        <v>132</v>
      </c>
      <c r="I129" s="56" t="s">
        <v>277</v>
      </c>
      <c r="J129" s="64">
        <f>J130</f>
        <v>14.44</v>
      </c>
    </row>
    <row r="130" spans="2:10" ht="12.75">
      <c r="B130" s="65" t="s">
        <v>188</v>
      </c>
      <c r="C130" s="59">
        <v>303</v>
      </c>
      <c r="D130" s="70">
        <v>501</v>
      </c>
      <c r="E130" s="56" t="s">
        <v>111</v>
      </c>
      <c r="F130" s="56" t="s">
        <v>90</v>
      </c>
      <c r="G130" s="56" t="s">
        <v>88</v>
      </c>
      <c r="H130" s="56" t="s">
        <v>132</v>
      </c>
      <c r="I130" s="56" t="s">
        <v>278</v>
      </c>
      <c r="J130" s="64">
        <f>14.44</f>
        <v>14.44</v>
      </c>
    </row>
    <row r="131" spans="2:10" ht="12.75">
      <c r="B131" s="78" t="s">
        <v>172</v>
      </c>
      <c r="C131" s="59">
        <v>303</v>
      </c>
      <c r="D131" s="70">
        <v>501</v>
      </c>
      <c r="E131" s="56" t="s">
        <v>111</v>
      </c>
      <c r="F131" s="56" t="s">
        <v>90</v>
      </c>
      <c r="G131" s="56" t="s">
        <v>88</v>
      </c>
      <c r="H131" s="56" t="s">
        <v>131</v>
      </c>
      <c r="I131" s="56"/>
      <c r="J131" s="64">
        <f>J132</f>
        <v>453.44001</v>
      </c>
    </row>
    <row r="132" spans="2:10" ht="20.25">
      <c r="B132" s="63" t="s">
        <v>45</v>
      </c>
      <c r="C132" s="59">
        <v>303</v>
      </c>
      <c r="D132" s="70">
        <v>501</v>
      </c>
      <c r="E132" s="56" t="s">
        <v>111</v>
      </c>
      <c r="F132" s="56" t="s">
        <v>90</v>
      </c>
      <c r="G132" s="56" t="s">
        <v>88</v>
      </c>
      <c r="H132" s="56" t="s">
        <v>131</v>
      </c>
      <c r="I132" s="56" t="s">
        <v>112</v>
      </c>
      <c r="J132" s="64">
        <f>J133</f>
        <v>453.44001</v>
      </c>
    </row>
    <row r="133" spans="2:10" ht="20.25">
      <c r="B133" s="65" t="s">
        <v>83</v>
      </c>
      <c r="C133" s="59">
        <v>303</v>
      </c>
      <c r="D133" s="70">
        <v>501</v>
      </c>
      <c r="E133" s="56" t="s">
        <v>111</v>
      </c>
      <c r="F133" s="56" t="s">
        <v>90</v>
      </c>
      <c r="G133" s="56" t="s">
        <v>88</v>
      </c>
      <c r="H133" s="56" t="s">
        <v>131</v>
      </c>
      <c r="I133" s="56" t="s">
        <v>113</v>
      </c>
      <c r="J133" s="64">
        <v>453.44001</v>
      </c>
    </row>
    <row r="134" spans="2:10" ht="51" hidden="1">
      <c r="B134" s="63" t="s">
        <v>279</v>
      </c>
      <c r="C134" s="59">
        <v>303</v>
      </c>
      <c r="D134" s="70">
        <v>501</v>
      </c>
      <c r="E134" s="56" t="s">
        <v>111</v>
      </c>
      <c r="F134" s="56" t="s">
        <v>90</v>
      </c>
      <c r="G134" s="56" t="s">
        <v>88</v>
      </c>
      <c r="H134" s="56" t="s">
        <v>114</v>
      </c>
      <c r="I134" s="56"/>
      <c r="J134" s="64">
        <f>J135</f>
        <v>0</v>
      </c>
    </row>
    <row r="135" spans="2:10" ht="20.25" hidden="1">
      <c r="B135" s="63" t="s">
        <v>45</v>
      </c>
      <c r="C135" s="59">
        <v>303</v>
      </c>
      <c r="D135" s="70">
        <v>501</v>
      </c>
      <c r="E135" s="56" t="s">
        <v>111</v>
      </c>
      <c r="F135" s="56" t="s">
        <v>90</v>
      </c>
      <c r="G135" s="56" t="s">
        <v>88</v>
      </c>
      <c r="H135" s="56" t="s">
        <v>114</v>
      </c>
      <c r="I135" s="56" t="s">
        <v>112</v>
      </c>
      <c r="J135" s="64">
        <f>J136</f>
        <v>0</v>
      </c>
    </row>
    <row r="136" spans="2:10" ht="20.25" hidden="1">
      <c r="B136" s="65" t="s">
        <v>83</v>
      </c>
      <c r="C136" s="59">
        <v>303</v>
      </c>
      <c r="D136" s="70">
        <v>501</v>
      </c>
      <c r="E136" s="56" t="s">
        <v>111</v>
      </c>
      <c r="F136" s="56" t="s">
        <v>90</v>
      </c>
      <c r="G136" s="56" t="s">
        <v>88</v>
      </c>
      <c r="H136" s="56" t="s">
        <v>114</v>
      </c>
      <c r="I136" s="56" t="s">
        <v>113</v>
      </c>
      <c r="J136" s="64">
        <f>46-46</f>
        <v>0</v>
      </c>
    </row>
    <row r="137" spans="2:10" ht="12.75">
      <c r="B137" s="54" t="s">
        <v>38</v>
      </c>
      <c r="C137" s="56" t="s">
        <v>11</v>
      </c>
      <c r="D137" s="56" t="s">
        <v>39</v>
      </c>
      <c r="E137" s="56"/>
      <c r="F137" s="56"/>
      <c r="G137" s="56"/>
      <c r="H137" s="56"/>
      <c r="I137" s="56"/>
      <c r="J137" s="64">
        <f>J138</f>
        <v>3985.26126</v>
      </c>
    </row>
    <row r="138" spans="2:10" ht="12.75">
      <c r="B138" s="54" t="s">
        <v>50</v>
      </c>
      <c r="C138" s="59">
        <v>303</v>
      </c>
      <c r="D138" s="60">
        <v>502</v>
      </c>
      <c r="E138" s="61" t="s">
        <v>115</v>
      </c>
      <c r="F138" s="61" t="s">
        <v>87</v>
      </c>
      <c r="G138" s="61" t="s">
        <v>88</v>
      </c>
      <c r="H138" s="61" t="s">
        <v>100</v>
      </c>
      <c r="I138" s="59"/>
      <c r="J138" s="64">
        <f>J139+J142</f>
        <v>3985.26126</v>
      </c>
    </row>
    <row r="139" spans="2:10" ht="20.25">
      <c r="B139" s="63" t="s">
        <v>51</v>
      </c>
      <c r="C139" s="59">
        <v>303</v>
      </c>
      <c r="D139" s="60">
        <v>502</v>
      </c>
      <c r="E139" s="61" t="s">
        <v>115</v>
      </c>
      <c r="F139" s="61" t="s">
        <v>87</v>
      </c>
      <c r="G139" s="61" t="s">
        <v>88</v>
      </c>
      <c r="H139" s="61" t="s">
        <v>116</v>
      </c>
      <c r="I139" s="59"/>
      <c r="J139" s="64">
        <f>J140</f>
        <v>3149.30002</v>
      </c>
    </row>
    <row r="140" spans="2:10" ht="20.25">
      <c r="B140" s="63" t="s">
        <v>45</v>
      </c>
      <c r="C140" s="56" t="s">
        <v>11</v>
      </c>
      <c r="D140" s="56" t="s">
        <v>39</v>
      </c>
      <c r="E140" s="56" t="s">
        <v>115</v>
      </c>
      <c r="F140" s="56" t="s">
        <v>87</v>
      </c>
      <c r="G140" s="61" t="s">
        <v>88</v>
      </c>
      <c r="H140" s="61" t="s">
        <v>116</v>
      </c>
      <c r="I140" s="59">
        <v>200</v>
      </c>
      <c r="J140" s="64">
        <f>J141</f>
        <v>3149.30002</v>
      </c>
    </row>
    <row r="141" spans="2:10" ht="20.25">
      <c r="B141" s="65" t="s">
        <v>83</v>
      </c>
      <c r="C141" s="56" t="s">
        <v>11</v>
      </c>
      <c r="D141" s="56" t="s">
        <v>39</v>
      </c>
      <c r="E141" s="56" t="s">
        <v>115</v>
      </c>
      <c r="F141" s="56" t="s">
        <v>87</v>
      </c>
      <c r="G141" s="61" t="s">
        <v>88</v>
      </c>
      <c r="H141" s="61" t="s">
        <v>116</v>
      </c>
      <c r="I141" s="59">
        <v>240</v>
      </c>
      <c r="J141" s="64">
        <f>3149.30002</f>
        <v>3149.30002</v>
      </c>
    </row>
    <row r="142" spans="2:10" ht="51">
      <c r="B142" s="65" t="s">
        <v>279</v>
      </c>
      <c r="C142" s="59">
        <v>303</v>
      </c>
      <c r="D142" s="60">
        <v>502</v>
      </c>
      <c r="E142" s="61" t="s">
        <v>115</v>
      </c>
      <c r="F142" s="61" t="s">
        <v>87</v>
      </c>
      <c r="G142" s="61" t="s">
        <v>88</v>
      </c>
      <c r="H142" s="56" t="s">
        <v>114</v>
      </c>
      <c r="I142" s="59"/>
      <c r="J142" s="64">
        <f>J143</f>
        <v>835.96124</v>
      </c>
    </row>
    <row r="143" spans="2:10" ht="20.25">
      <c r="B143" s="63" t="s">
        <v>45</v>
      </c>
      <c r="C143" s="56" t="s">
        <v>11</v>
      </c>
      <c r="D143" s="56" t="s">
        <v>39</v>
      </c>
      <c r="E143" s="56" t="s">
        <v>115</v>
      </c>
      <c r="F143" s="56" t="s">
        <v>87</v>
      </c>
      <c r="G143" s="61" t="s">
        <v>88</v>
      </c>
      <c r="H143" s="56" t="s">
        <v>114</v>
      </c>
      <c r="I143" s="59">
        <v>200</v>
      </c>
      <c r="J143" s="64">
        <f>J144</f>
        <v>835.96124</v>
      </c>
    </row>
    <row r="144" spans="2:10" ht="20.25">
      <c r="B144" s="65" t="s">
        <v>83</v>
      </c>
      <c r="C144" s="56" t="s">
        <v>11</v>
      </c>
      <c r="D144" s="56" t="s">
        <v>39</v>
      </c>
      <c r="E144" s="56" t="s">
        <v>115</v>
      </c>
      <c r="F144" s="56" t="s">
        <v>87</v>
      </c>
      <c r="G144" s="61" t="s">
        <v>88</v>
      </c>
      <c r="H144" s="56" t="s">
        <v>114</v>
      </c>
      <c r="I144" s="59">
        <v>240</v>
      </c>
      <c r="J144" s="64">
        <f>835.96124</f>
        <v>835.96124</v>
      </c>
    </row>
    <row r="145" spans="2:10" ht="12.75">
      <c r="B145" s="54" t="s">
        <v>280</v>
      </c>
      <c r="C145" s="56" t="s">
        <v>11</v>
      </c>
      <c r="D145" s="56" t="s">
        <v>30</v>
      </c>
      <c r="E145" s="56"/>
      <c r="F145" s="56"/>
      <c r="G145" s="56"/>
      <c r="H145" s="56"/>
      <c r="I145" s="56"/>
      <c r="J145" s="64">
        <f>J153+J146</f>
        <v>2183.14654</v>
      </c>
    </row>
    <row r="146" spans="2:10" ht="20.25">
      <c r="B146" s="54" t="s">
        <v>270</v>
      </c>
      <c r="C146" s="56" t="s">
        <v>11</v>
      </c>
      <c r="D146" s="56" t="s">
        <v>30</v>
      </c>
      <c r="E146" s="56" t="s">
        <v>74</v>
      </c>
      <c r="F146" s="56" t="s">
        <v>87</v>
      </c>
      <c r="G146" s="56" t="s">
        <v>88</v>
      </c>
      <c r="H146" s="56" t="s">
        <v>100</v>
      </c>
      <c r="I146" s="56"/>
      <c r="J146" s="64">
        <f>J147+J150</f>
        <v>236.25145</v>
      </c>
    </row>
    <row r="147" spans="2:10" ht="30">
      <c r="B147" s="54" t="s">
        <v>271</v>
      </c>
      <c r="C147" s="56" t="s">
        <v>11</v>
      </c>
      <c r="D147" s="56" t="s">
        <v>30</v>
      </c>
      <c r="E147" s="56" t="s">
        <v>74</v>
      </c>
      <c r="F147" s="56" t="s">
        <v>87</v>
      </c>
      <c r="G147" s="56" t="s">
        <v>272</v>
      </c>
      <c r="H147" s="56" t="s">
        <v>273</v>
      </c>
      <c r="I147" s="56"/>
      <c r="J147" s="64">
        <f>J148</f>
        <v>187.49001</v>
      </c>
    </row>
    <row r="148" spans="2:10" ht="20.25">
      <c r="B148" s="63" t="s">
        <v>45</v>
      </c>
      <c r="C148" s="56" t="s">
        <v>11</v>
      </c>
      <c r="D148" s="56" t="s">
        <v>30</v>
      </c>
      <c r="E148" s="56" t="s">
        <v>74</v>
      </c>
      <c r="F148" s="56" t="s">
        <v>87</v>
      </c>
      <c r="G148" s="56" t="s">
        <v>272</v>
      </c>
      <c r="H148" s="56" t="s">
        <v>273</v>
      </c>
      <c r="I148" s="56" t="s">
        <v>112</v>
      </c>
      <c r="J148" s="64">
        <f>J149</f>
        <v>187.49001</v>
      </c>
    </row>
    <row r="149" spans="2:10" ht="20.25">
      <c r="B149" s="65" t="s">
        <v>83</v>
      </c>
      <c r="C149" s="56" t="s">
        <v>11</v>
      </c>
      <c r="D149" s="56" t="s">
        <v>30</v>
      </c>
      <c r="E149" s="56" t="s">
        <v>74</v>
      </c>
      <c r="F149" s="56" t="s">
        <v>87</v>
      </c>
      <c r="G149" s="56" t="s">
        <v>272</v>
      </c>
      <c r="H149" s="56" t="s">
        <v>273</v>
      </c>
      <c r="I149" s="56" t="s">
        <v>113</v>
      </c>
      <c r="J149" s="64">
        <f>187.49001</f>
        <v>187.49001</v>
      </c>
    </row>
    <row r="150" spans="2:10" ht="20.25">
      <c r="B150" s="65" t="s">
        <v>274</v>
      </c>
      <c r="C150" s="56" t="s">
        <v>11</v>
      </c>
      <c r="D150" s="56" t="s">
        <v>30</v>
      </c>
      <c r="E150" s="56" t="s">
        <v>74</v>
      </c>
      <c r="F150" s="56" t="s">
        <v>87</v>
      </c>
      <c r="G150" s="56" t="s">
        <v>88</v>
      </c>
      <c r="H150" s="56" t="s">
        <v>275</v>
      </c>
      <c r="I150" s="56"/>
      <c r="J150" s="64">
        <f>J151</f>
        <v>48.76144</v>
      </c>
    </row>
    <row r="151" spans="2:10" ht="20.25">
      <c r="B151" s="63" t="s">
        <v>45</v>
      </c>
      <c r="C151" s="56" t="s">
        <v>11</v>
      </c>
      <c r="D151" s="56" t="s">
        <v>30</v>
      </c>
      <c r="E151" s="56" t="s">
        <v>74</v>
      </c>
      <c r="F151" s="56" t="s">
        <v>87</v>
      </c>
      <c r="G151" s="56" t="s">
        <v>88</v>
      </c>
      <c r="H151" s="56" t="s">
        <v>275</v>
      </c>
      <c r="I151" s="56" t="s">
        <v>112</v>
      </c>
      <c r="J151" s="64">
        <f>J152</f>
        <v>48.76144</v>
      </c>
    </row>
    <row r="152" spans="2:10" ht="20.25">
      <c r="B152" s="65" t="s">
        <v>83</v>
      </c>
      <c r="C152" s="56" t="s">
        <v>11</v>
      </c>
      <c r="D152" s="56" t="s">
        <v>30</v>
      </c>
      <c r="E152" s="56" t="s">
        <v>74</v>
      </c>
      <c r="F152" s="56" t="s">
        <v>87</v>
      </c>
      <c r="G152" s="56" t="s">
        <v>88</v>
      </c>
      <c r="H152" s="56" t="s">
        <v>275</v>
      </c>
      <c r="I152" s="56" t="s">
        <v>113</v>
      </c>
      <c r="J152" s="64">
        <f>48.76144</f>
        <v>48.76144</v>
      </c>
    </row>
    <row r="153" spans="2:10" ht="12.75">
      <c r="B153" s="54" t="s">
        <v>52</v>
      </c>
      <c r="C153" s="56" t="s">
        <v>11</v>
      </c>
      <c r="D153" s="56" t="s">
        <v>30</v>
      </c>
      <c r="E153" s="56" t="s">
        <v>117</v>
      </c>
      <c r="F153" s="56" t="s">
        <v>87</v>
      </c>
      <c r="G153" s="56" t="s">
        <v>88</v>
      </c>
      <c r="H153" s="56" t="s">
        <v>100</v>
      </c>
      <c r="I153" s="62"/>
      <c r="J153" s="64">
        <f>J154+J158+J162</f>
        <v>1946.89509</v>
      </c>
    </row>
    <row r="154" spans="2:10" ht="12.75">
      <c r="B154" s="54" t="s">
        <v>281</v>
      </c>
      <c r="C154" s="56" t="s">
        <v>11</v>
      </c>
      <c r="D154" s="56" t="s">
        <v>30</v>
      </c>
      <c r="E154" s="56" t="s">
        <v>117</v>
      </c>
      <c r="F154" s="56" t="s">
        <v>90</v>
      </c>
      <c r="G154" s="61" t="s">
        <v>88</v>
      </c>
      <c r="H154" s="61" t="s">
        <v>100</v>
      </c>
      <c r="I154" s="59"/>
      <c r="J154" s="64">
        <f>J155</f>
        <v>1199.02383</v>
      </c>
    </row>
    <row r="155" spans="2:10" ht="12.75">
      <c r="B155" s="54" t="s">
        <v>166</v>
      </c>
      <c r="C155" s="56" t="s">
        <v>11</v>
      </c>
      <c r="D155" s="56" t="s">
        <v>30</v>
      </c>
      <c r="E155" s="56" t="s">
        <v>117</v>
      </c>
      <c r="F155" s="56" t="s">
        <v>90</v>
      </c>
      <c r="G155" s="61" t="s">
        <v>88</v>
      </c>
      <c r="H155" s="61" t="s">
        <v>118</v>
      </c>
      <c r="I155" s="59"/>
      <c r="J155" s="64">
        <f>J156</f>
        <v>1199.02383</v>
      </c>
    </row>
    <row r="156" spans="2:10" ht="20.25">
      <c r="B156" s="63" t="s">
        <v>45</v>
      </c>
      <c r="C156" s="56" t="s">
        <v>11</v>
      </c>
      <c r="D156" s="56" t="s">
        <v>30</v>
      </c>
      <c r="E156" s="56" t="s">
        <v>117</v>
      </c>
      <c r="F156" s="56" t="s">
        <v>90</v>
      </c>
      <c r="G156" s="61" t="s">
        <v>88</v>
      </c>
      <c r="H156" s="61" t="s">
        <v>118</v>
      </c>
      <c r="I156" s="59">
        <v>200</v>
      </c>
      <c r="J156" s="64">
        <f>J157</f>
        <v>1199.02383</v>
      </c>
    </row>
    <row r="157" spans="2:10" ht="20.25">
      <c r="B157" s="65" t="s">
        <v>83</v>
      </c>
      <c r="C157" s="56" t="s">
        <v>11</v>
      </c>
      <c r="D157" s="56" t="s">
        <v>30</v>
      </c>
      <c r="E157" s="56" t="s">
        <v>117</v>
      </c>
      <c r="F157" s="56" t="s">
        <v>90</v>
      </c>
      <c r="G157" s="61" t="s">
        <v>88</v>
      </c>
      <c r="H157" s="61" t="s">
        <v>118</v>
      </c>
      <c r="I157" s="59">
        <v>240</v>
      </c>
      <c r="J157" s="64">
        <f>1199.02383</f>
        <v>1199.02383</v>
      </c>
    </row>
    <row r="158" spans="2:10" ht="12.75">
      <c r="B158" s="54" t="s">
        <v>282</v>
      </c>
      <c r="C158" s="56" t="s">
        <v>11</v>
      </c>
      <c r="D158" s="56" t="s">
        <v>30</v>
      </c>
      <c r="E158" s="56" t="s">
        <v>117</v>
      </c>
      <c r="F158" s="56" t="s">
        <v>167</v>
      </c>
      <c r="G158" s="61" t="s">
        <v>88</v>
      </c>
      <c r="H158" s="61" t="s">
        <v>100</v>
      </c>
      <c r="I158" s="59"/>
      <c r="J158" s="64">
        <f>J159</f>
        <v>209.53876</v>
      </c>
    </row>
    <row r="159" spans="2:10" ht="51">
      <c r="B159" s="63" t="s">
        <v>279</v>
      </c>
      <c r="C159" s="56" t="s">
        <v>11</v>
      </c>
      <c r="D159" s="56" t="s">
        <v>30</v>
      </c>
      <c r="E159" s="56" t="s">
        <v>117</v>
      </c>
      <c r="F159" s="56" t="s">
        <v>167</v>
      </c>
      <c r="G159" s="61" t="s">
        <v>88</v>
      </c>
      <c r="H159" s="56" t="s">
        <v>114</v>
      </c>
      <c r="I159" s="59"/>
      <c r="J159" s="64">
        <f>J160</f>
        <v>209.53876</v>
      </c>
    </row>
    <row r="160" spans="2:10" ht="20.25">
      <c r="B160" s="63" t="s">
        <v>45</v>
      </c>
      <c r="C160" s="56" t="s">
        <v>11</v>
      </c>
      <c r="D160" s="56" t="s">
        <v>30</v>
      </c>
      <c r="E160" s="56" t="s">
        <v>117</v>
      </c>
      <c r="F160" s="56" t="s">
        <v>167</v>
      </c>
      <c r="G160" s="61" t="s">
        <v>88</v>
      </c>
      <c r="H160" s="56" t="s">
        <v>114</v>
      </c>
      <c r="I160" s="59">
        <v>200</v>
      </c>
      <c r="J160" s="64">
        <f>J161</f>
        <v>209.53876</v>
      </c>
    </row>
    <row r="161" spans="2:10" ht="20.25">
      <c r="B161" s="65" t="s">
        <v>83</v>
      </c>
      <c r="C161" s="56" t="s">
        <v>11</v>
      </c>
      <c r="D161" s="56" t="s">
        <v>30</v>
      </c>
      <c r="E161" s="56" t="s">
        <v>117</v>
      </c>
      <c r="F161" s="56" t="s">
        <v>167</v>
      </c>
      <c r="G161" s="61" t="s">
        <v>88</v>
      </c>
      <c r="H161" s="56" t="s">
        <v>114</v>
      </c>
      <c r="I161" s="59">
        <v>240</v>
      </c>
      <c r="J161" s="64">
        <f>209.53876</f>
        <v>209.53876</v>
      </c>
    </row>
    <row r="162" spans="2:10" ht="12.75">
      <c r="B162" s="54" t="s">
        <v>119</v>
      </c>
      <c r="C162" s="56" t="s">
        <v>11</v>
      </c>
      <c r="D162" s="56" t="s">
        <v>30</v>
      </c>
      <c r="E162" s="61">
        <v>53</v>
      </c>
      <c r="F162" s="56" t="s">
        <v>169</v>
      </c>
      <c r="G162" s="61" t="s">
        <v>88</v>
      </c>
      <c r="H162" s="61" t="s">
        <v>100</v>
      </c>
      <c r="I162" s="59"/>
      <c r="J162" s="64">
        <f>J172+J169+J166+J163</f>
        <v>538.3325</v>
      </c>
    </row>
    <row r="163" spans="2:10" ht="20.25">
      <c r="B163" s="54" t="s">
        <v>283</v>
      </c>
      <c r="C163" s="56" t="s">
        <v>11</v>
      </c>
      <c r="D163" s="56" t="s">
        <v>30</v>
      </c>
      <c r="E163" s="61" t="s">
        <v>117</v>
      </c>
      <c r="F163" s="56" t="s">
        <v>169</v>
      </c>
      <c r="G163" s="61" t="s">
        <v>88</v>
      </c>
      <c r="H163" s="61" t="s">
        <v>187</v>
      </c>
      <c r="I163" s="59"/>
      <c r="J163" s="64">
        <f>J164</f>
        <v>120</v>
      </c>
    </row>
    <row r="164" spans="2:10" ht="20.25">
      <c r="B164" s="63" t="s">
        <v>45</v>
      </c>
      <c r="C164" s="56" t="s">
        <v>11</v>
      </c>
      <c r="D164" s="56" t="s">
        <v>30</v>
      </c>
      <c r="E164" s="61" t="s">
        <v>117</v>
      </c>
      <c r="F164" s="56" t="s">
        <v>169</v>
      </c>
      <c r="G164" s="61" t="s">
        <v>88</v>
      </c>
      <c r="H164" s="61" t="s">
        <v>187</v>
      </c>
      <c r="I164" s="59">
        <v>200</v>
      </c>
      <c r="J164" s="64">
        <f>J165</f>
        <v>120</v>
      </c>
    </row>
    <row r="165" spans="2:10" ht="20.25">
      <c r="B165" s="65" t="s">
        <v>83</v>
      </c>
      <c r="C165" s="56" t="s">
        <v>11</v>
      </c>
      <c r="D165" s="56" t="s">
        <v>30</v>
      </c>
      <c r="E165" s="61" t="s">
        <v>117</v>
      </c>
      <c r="F165" s="56" t="s">
        <v>169</v>
      </c>
      <c r="G165" s="61" t="s">
        <v>88</v>
      </c>
      <c r="H165" s="61" t="s">
        <v>187</v>
      </c>
      <c r="I165" s="59">
        <v>240</v>
      </c>
      <c r="J165" s="64">
        <v>120</v>
      </c>
    </row>
    <row r="166" spans="2:10" ht="20.25">
      <c r="B166" s="54" t="s">
        <v>284</v>
      </c>
      <c r="C166" s="56" t="s">
        <v>11</v>
      </c>
      <c r="D166" s="56" t="s">
        <v>30</v>
      </c>
      <c r="E166" s="61" t="s">
        <v>117</v>
      </c>
      <c r="F166" s="56" t="s">
        <v>169</v>
      </c>
      <c r="G166" s="61" t="s">
        <v>88</v>
      </c>
      <c r="H166" s="61" t="s">
        <v>174</v>
      </c>
      <c r="I166" s="59"/>
      <c r="J166" s="64">
        <f>J167</f>
        <v>10</v>
      </c>
    </row>
    <row r="167" spans="2:10" ht="20.25">
      <c r="B167" s="63" t="s">
        <v>45</v>
      </c>
      <c r="C167" s="56" t="s">
        <v>11</v>
      </c>
      <c r="D167" s="56" t="s">
        <v>30</v>
      </c>
      <c r="E167" s="61" t="s">
        <v>117</v>
      </c>
      <c r="F167" s="56" t="s">
        <v>169</v>
      </c>
      <c r="G167" s="61" t="s">
        <v>88</v>
      </c>
      <c r="H167" s="61" t="s">
        <v>174</v>
      </c>
      <c r="I167" s="59">
        <v>200</v>
      </c>
      <c r="J167" s="64">
        <f>J168</f>
        <v>10</v>
      </c>
    </row>
    <row r="168" spans="2:10" ht="20.25">
      <c r="B168" s="65" t="s">
        <v>83</v>
      </c>
      <c r="C168" s="56" t="s">
        <v>11</v>
      </c>
      <c r="D168" s="56" t="s">
        <v>30</v>
      </c>
      <c r="E168" s="61" t="s">
        <v>117</v>
      </c>
      <c r="F168" s="56" t="s">
        <v>169</v>
      </c>
      <c r="G168" s="61" t="s">
        <v>88</v>
      </c>
      <c r="H168" s="61" t="s">
        <v>174</v>
      </c>
      <c r="I168" s="59">
        <v>240</v>
      </c>
      <c r="J168" s="64">
        <v>10</v>
      </c>
    </row>
    <row r="169" spans="2:10" ht="12.75">
      <c r="B169" s="54" t="s">
        <v>285</v>
      </c>
      <c r="C169" s="56" t="s">
        <v>11</v>
      </c>
      <c r="D169" s="56" t="s">
        <v>30</v>
      </c>
      <c r="E169" s="61">
        <v>53</v>
      </c>
      <c r="F169" s="56" t="s">
        <v>169</v>
      </c>
      <c r="G169" s="61" t="s">
        <v>88</v>
      </c>
      <c r="H169" s="61" t="s">
        <v>286</v>
      </c>
      <c r="I169" s="59"/>
      <c r="J169" s="64">
        <f>J170</f>
        <v>29.46228</v>
      </c>
    </row>
    <row r="170" spans="2:10" ht="20.25">
      <c r="B170" s="63" t="s">
        <v>45</v>
      </c>
      <c r="C170" s="56" t="s">
        <v>11</v>
      </c>
      <c r="D170" s="56" t="s">
        <v>30</v>
      </c>
      <c r="E170" s="61">
        <v>53</v>
      </c>
      <c r="F170" s="56" t="s">
        <v>169</v>
      </c>
      <c r="G170" s="61" t="s">
        <v>88</v>
      </c>
      <c r="H170" s="61" t="s">
        <v>286</v>
      </c>
      <c r="I170" s="59">
        <v>200</v>
      </c>
      <c r="J170" s="64">
        <f>J171</f>
        <v>29.46228</v>
      </c>
    </row>
    <row r="171" spans="2:10" ht="20.25">
      <c r="B171" s="65" t="s">
        <v>83</v>
      </c>
      <c r="C171" s="56" t="s">
        <v>11</v>
      </c>
      <c r="D171" s="56" t="s">
        <v>30</v>
      </c>
      <c r="E171" s="61">
        <v>53</v>
      </c>
      <c r="F171" s="56" t="s">
        <v>169</v>
      </c>
      <c r="G171" s="61" t="s">
        <v>88</v>
      </c>
      <c r="H171" s="61" t="s">
        <v>286</v>
      </c>
      <c r="I171" s="59">
        <v>240</v>
      </c>
      <c r="J171" s="64">
        <f>29.46228</f>
        <v>29.46228</v>
      </c>
    </row>
    <row r="172" spans="2:10" ht="20.25">
      <c r="B172" s="54" t="s">
        <v>168</v>
      </c>
      <c r="C172" s="56" t="s">
        <v>11</v>
      </c>
      <c r="D172" s="56" t="s">
        <v>30</v>
      </c>
      <c r="E172" s="61">
        <v>53</v>
      </c>
      <c r="F172" s="56" t="s">
        <v>169</v>
      </c>
      <c r="G172" s="61" t="s">
        <v>88</v>
      </c>
      <c r="H172" s="61" t="s">
        <v>134</v>
      </c>
      <c r="I172" s="59"/>
      <c r="J172" s="64">
        <f>J173</f>
        <v>378.87022</v>
      </c>
    </row>
    <row r="173" spans="2:10" ht="20.25">
      <c r="B173" s="63" t="s">
        <v>45</v>
      </c>
      <c r="C173" s="56" t="s">
        <v>11</v>
      </c>
      <c r="D173" s="56" t="s">
        <v>30</v>
      </c>
      <c r="E173" s="61">
        <v>53</v>
      </c>
      <c r="F173" s="56" t="s">
        <v>169</v>
      </c>
      <c r="G173" s="61" t="s">
        <v>88</v>
      </c>
      <c r="H173" s="61" t="s">
        <v>134</v>
      </c>
      <c r="I173" s="59">
        <v>200</v>
      </c>
      <c r="J173" s="64">
        <f>J174</f>
        <v>378.87022</v>
      </c>
    </row>
    <row r="174" spans="2:10" ht="20.25">
      <c r="B174" s="65" t="s">
        <v>83</v>
      </c>
      <c r="C174" s="56" t="s">
        <v>11</v>
      </c>
      <c r="D174" s="56" t="s">
        <v>30</v>
      </c>
      <c r="E174" s="61">
        <v>53</v>
      </c>
      <c r="F174" s="56" t="s">
        <v>169</v>
      </c>
      <c r="G174" s="61" t="s">
        <v>88</v>
      </c>
      <c r="H174" s="61" t="s">
        <v>134</v>
      </c>
      <c r="I174" s="59">
        <v>240</v>
      </c>
      <c r="J174" s="64">
        <f>378.87022</f>
        <v>378.87022</v>
      </c>
    </row>
    <row r="175" spans="2:10" ht="12.75">
      <c r="B175" s="179" t="s">
        <v>287</v>
      </c>
      <c r="C175" s="56" t="s">
        <v>11</v>
      </c>
      <c r="D175" s="56" t="s">
        <v>288</v>
      </c>
      <c r="E175" s="61"/>
      <c r="F175" s="56"/>
      <c r="G175" s="61"/>
      <c r="H175" s="61"/>
      <c r="I175" s="59"/>
      <c r="J175" s="64">
        <f>J176</f>
        <v>377.05317</v>
      </c>
    </row>
    <row r="176" spans="2:10" ht="12.75">
      <c r="B176" s="65" t="s">
        <v>289</v>
      </c>
      <c r="C176" s="56" t="s">
        <v>11</v>
      </c>
      <c r="D176" s="56" t="s">
        <v>290</v>
      </c>
      <c r="E176" s="61"/>
      <c r="F176" s="56"/>
      <c r="G176" s="61"/>
      <c r="H176" s="61"/>
      <c r="I176" s="59"/>
      <c r="J176" s="64">
        <f>J177</f>
        <v>377.05317</v>
      </c>
    </row>
    <row r="177" spans="2:10" ht="12.75">
      <c r="B177" s="65" t="s">
        <v>291</v>
      </c>
      <c r="C177" s="56" t="s">
        <v>11</v>
      </c>
      <c r="D177" s="56" t="s">
        <v>290</v>
      </c>
      <c r="E177" s="61" t="s">
        <v>292</v>
      </c>
      <c r="F177" s="56" t="s">
        <v>87</v>
      </c>
      <c r="G177" s="61" t="s">
        <v>88</v>
      </c>
      <c r="H177" s="61" t="s">
        <v>100</v>
      </c>
      <c r="I177" s="59"/>
      <c r="J177" s="64">
        <f>J178</f>
        <v>377.05317</v>
      </c>
    </row>
    <row r="178" spans="2:10" ht="40.5">
      <c r="B178" s="65" t="s">
        <v>293</v>
      </c>
      <c r="C178" s="56" t="s">
        <v>11</v>
      </c>
      <c r="D178" s="56" t="s">
        <v>290</v>
      </c>
      <c r="E178" s="61" t="s">
        <v>292</v>
      </c>
      <c r="F178" s="56" t="s">
        <v>87</v>
      </c>
      <c r="G178" s="61" t="s">
        <v>88</v>
      </c>
      <c r="H178" s="61" t="s">
        <v>294</v>
      </c>
      <c r="I178" s="59"/>
      <c r="J178" s="64">
        <f>J179</f>
        <v>377.05317</v>
      </c>
    </row>
    <row r="179" spans="2:10" ht="20.25">
      <c r="B179" s="63" t="s">
        <v>45</v>
      </c>
      <c r="C179" s="56" t="s">
        <v>11</v>
      </c>
      <c r="D179" s="56" t="s">
        <v>290</v>
      </c>
      <c r="E179" s="61" t="s">
        <v>292</v>
      </c>
      <c r="F179" s="56" t="s">
        <v>87</v>
      </c>
      <c r="G179" s="61" t="s">
        <v>88</v>
      </c>
      <c r="H179" s="61" t="s">
        <v>294</v>
      </c>
      <c r="I179" s="59">
        <v>200</v>
      </c>
      <c r="J179" s="64">
        <f>J180</f>
        <v>377.05317</v>
      </c>
    </row>
    <row r="180" spans="2:10" ht="20.25">
      <c r="B180" s="65" t="s">
        <v>83</v>
      </c>
      <c r="C180" s="56" t="s">
        <v>11</v>
      </c>
      <c r="D180" s="56" t="s">
        <v>290</v>
      </c>
      <c r="E180" s="61" t="s">
        <v>292</v>
      </c>
      <c r="F180" s="56" t="s">
        <v>87</v>
      </c>
      <c r="G180" s="61" t="s">
        <v>88</v>
      </c>
      <c r="H180" s="61" t="s">
        <v>294</v>
      </c>
      <c r="I180" s="59">
        <v>240</v>
      </c>
      <c r="J180" s="64">
        <f>377.05317</f>
        <v>377.05317</v>
      </c>
    </row>
    <row r="181" spans="2:10" ht="12.75">
      <c r="B181" s="179" t="s">
        <v>295</v>
      </c>
      <c r="C181" s="56" t="s">
        <v>11</v>
      </c>
      <c r="D181" s="56" t="s">
        <v>180</v>
      </c>
      <c r="E181" s="61"/>
      <c r="F181" s="56"/>
      <c r="G181" s="61"/>
      <c r="H181" s="61"/>
      <c r="I181" s="59"/>
      <c r="J181" s="64">
        <f>J182</f>
        <v>59.99183</v>
      </c>
    </row>
    <row r="182" spans="2:10" ht="12.75">
      <c r="B182" s="79" t="s">
        <v>181</v>
      </c>
      <c r="C182" s="59">
        <v>303</v>
      </c>
      <c r="D182" s="56" t="s">
        <v>296</v>
      </c>
      <c r="E182" s="61"/>
      <c r="F182" s="56"/>
      <c r="G182" s="61"/>
      <c r="H182" s="61"/>
      <c r="I182" s="59"/>
      <c r="J182" s="64">
        <f>J183</f>
        <v>59.99183</v>
      </c>
    </row>
    <row r="183" spans="2:10" ht="12.75">
      <c r="B183" s="80" t="s">
        <v>182</v>
      </c>
      <c r="C183" s="59">
        <v>303</v>
      </c>
      <c r="D183" s="56" t="s">
        <v>296</v>
      </c>
      <c r="E183" s="81">
        <v>76</v>
      </c>
      <c r="F183" s="82" t="s">
        <v>87</v>
      </c>
      <c r="G183" s="83" t="s">
        <v>88</v>
      </c>
      <c r="H183" s="84" t="s">
        <v>100</v>
      </c>
      <c r="I183" s="59"/>
      <c r="J183" s="64">
        <f>J184</f>
        <v>59.99183</v>
      </c>
    </row>
    <row r="184" spans="2:10" ht="20.25">
      <c r="B184" s="66" t="s">
        <v>183</v>
      </c>
      <c r="C184" s="59">
        <v>303</v>
      </c>
      <c r="D184" s="56" t="s">
        <v>296</v>
      </c>
      <c r="E184" s="51">
        <v>76</v>
      </c>
      <c r="F184" s="85" t="s">
        <v>87</v>
      </c>
      <c r="G184" s="56" t="s">
        <v>88</v>
      </c>
      <c r="H184" s="86" t="s">
        <v>184</v>
      </c>
      <c r="I184" s="59"/>
      <c r="J184" s="64">
        <f>J185</f>
        <v>59.99183</v>
      </c>
    </row>
    <row r="185" spans="2:10" ht="20.25">
      <c r="B185" s="63" t="s">
        <v>45</v>
      </c>
      <c r="C185" s="59">
        <v>303</v>
      </c>
      <c r="D185" s="56" t="s">
        <v>296</v>
      </c>
      <c r="E185" s="51">
        <v>76</v>
      </c>
      <c r="F185" s="85" t="s">
        <v>87</v>
      </c>
      <c r="G185" s="56" t="s">
        <v>88</v>
      </c>
      <c r="H185" s="86" t="s">
        <v>184</v>
      </c>
      <c r="I185" s="59">
        <v>200</v>
      </c>
      <c r="J185" s="64">
        <f>J186</f>
        <v>59.99183</v>
      </c>
    </row>
    <row r="186" spans="2:10" ht="20.25">
      <c r="B186" s="65" t="s">
        <v>83</v>
      </c>
      <c r="C186" s="59">
        <v>303</v>
      </c>
      <c r="D186" s="56" t="s">
        <v>296</v>
      </c>
      <c r="E186" s="51">
        <v>76</v>
      </c>
      <c r="F186" s="85" t="s">
        <v>87</v>
      </c>
      <c r="G186" s="56" t="s">
        <v>88</v>
      </c>
      <c r="H186" s="86" t="s">
        <v>184</v>
      </c>
      <c r="I186" s="59">
        <v>240</v>
      </c>
      <c r="J186" s="64">
        <f>59.99183</f>
        <v>59.99183</v>
      </c>
    </row>
    <row r="187" spans="2:10" ht="12.75">
      <c r="B187" s="177" t="s">
        <v>297</v>
      </c>
      <c r="C187" s="56" t="s">
        <v>11</v>
      </c>
      <c r="D187" s="56" t="s">
        <v>31</v>
      </c>
      <c r="E187" s="56"/>
      <c r="F187" s="56"/>
      <c r="G187" s="56"/>
      <c r="H187" s="56"/>
      <c r="I187" s="56"/>
      <c r="J187" s="64">
        <f>J188</f>
        <v>20</v>
      </c>
    </row>
    <row r="188" spans="2:10" ht="12.75">
      <c r="B188" s="54" t="s">
        <v>165</v>
      </c>
      <c r="C188" s="59">
        <v>303</v>
      </c>
      <c r="D188" s="60">
        <v>707</v>
      </c>
      <c r="E188" s="61"/>
      <c r="F188" s="61"/>
      <c r="G188" s="61"/>
      <c r="H188" s="61"/>
      <c r="I188" s="59"/>
      <c r="J188" s="64">
        <f>J189</f>
        <v>20</v>
      </c>
    </row>
    <row r="189" spans="2:10" ht="12.75">
      <c r="B189" s="54" t="s">
        <v>53</v>
      </c>
      <c r="C189" s="59">
        <v>303</v>
      </c>
      <c r="D189" s="60">
        <v>707</v>
      </c>
      <c r="E189" s="61" t="s">
        <v>120</v>
      </c>
      <c r="F189" s="61" t="s">
        <v>87</v>
      </c>
      <c r="G189" s="61" t="s">
        <v>88</v>
      </c>
      <c r="H189" s="61" t="s">
        <v>100</v>
      </c>
      <c r="I189" s="59"/>
      <c r="J189" s="64">
        <f>J190</f>
        <v>20</v>
      </c>
    </row>
    <row r="190" spans="2:10" ht="20.25">
      <c r="B190" s="66" t="s">
        <v>54</v>
      </c>
      <c r="C190" s="59">
        <v>303</v>
      </c>
      <c r="D190" s="60">
        <v>707</v>
      </c>
      <c r="E190" s="61" t="s">
        <v>120</v>
      </c>
      <c r="F190" s="61" t="s">
        <v>87</v>
      </c>
      <c r="G190" s="56" t="s">
        <v>88</v>
      </c>
      <c r="H190" s="56" t="s">
        <v>121</v>
      </c>
      <c r="I190" s="59"/>
      <c r="J190" s="64">
        <f>J191</f>
        <v>20</v>
      </c>
    </row>
    <row r="191" spans="2:10" ht="20.25">
      <c r="B191" s="63" t="s">
        <v>45</v>
      </c>
      <c r="C191" s="59">
        <v>303</v>
      </c>
      <c r="D191" s="60">
        <v>707</v>
      </c>
      <c r="E191" s="61" t="s">
        <v>120</v>
      </c>
      <c r="F191" s="61" t="s">
        <v>87</v>
      </c>
      <c r="G191" s="56" t="s">
        <v>88</v>
      </c>
      <c r="H191" s="56" t="s">
        <v>121</v>
      </c>
      <c r="I191" s="59">
        <v>200</v>
      </c>
      <c r="J191" s="64">
        <f>J192</f>
        <v>20</v>
      </c>
    </row>
    <row r="192" spans="2:10" ht="20.25">
      <c r="B192" s="65" t="s">
        <v>83</v>
      </c>
      <c r="C192" s="59">
        <v>303</v>
      </c>
      <c r="D192" s="60">
        <v>707</v>
      </c>
      <c r="E192" s="61" t="s">
        <v>120</v>
      </c>
      <c r="F192" s="61" t="s">
        <v>87</v>
      </c>
      <c r="G192" s="56" t="s">
        <v>88</v>
      </c>
      <c r="H192" s="56" t="s">
        <v>121</v>
      </c>
      <c r="I192" s="59">
        <v>240</v>
      </c>
      <c r="J192" s="64">
        <v>20</v>
      </c>
    </row>
    <row r="193" spans="2:10" ht="12.75">
      <c r="B193" s="177" t="s">
        <v>298</v>
      </c>
      <c r="C193" s="73">
        <v>303</v>
      </c>
      <c r="D193" s="55" t="s">
        <v>41</v>
      </c>
      <c r="E193" s="55"/>
      <c r="F193" s="55"/>
      <c r="G193" s="55"/>
      <c r="H193" s="55"/>
      <c r="I193" s="73"/>
      <c r="J193" s="64">
        <f>J194+J199+J208+J214</f>
        <v>69.88088</v>
      </c>
    </row>
    <row r="194" spans="2:10" ht="12.75">
      <c r="B194" s="54" t="s">
        <v>135</v>
      </c>
      <c r="C194" s="73">
        <v>303</v>
      </c>
      <c r="D194" s="55" t="s">
        <v>136</v>
      </c>
      <c r="E194" s="55"/>
      <c r="F194" s="55"/>
      <c r="G194" s="55"/>
      <c r="H194" s="55"/>
      <c r="I194" s="73"/>
      <c r="J194" s="64">
        <f>J195</f>
        <v>30.30238</v>
      </c>
    </row>
    <row r="195" spans="2:10" ht="12.75">
      <c r="B195" s="87" t="s">
        <v>55</v>
      </c>
      <c r="C195" s="88">
        <v>303</v>
      </c>
      <c r="D195" s="56" t="s">
        <v>136</v>
      </c>
      <c r="E195" s="56" t="s">
        <v>122</v>
      </c>
      <c r="F195" s="56" t="s">
        <v>87</v>
      </c>
      <c r="G195" s="55" t="s">
        <v>88</v>
      </c>
      <c r="H195" s="55" t="s">
        <v>100</v>
      </c>
      <c r="I195" s="89"/>
      <c r="J195" s="64">
        <f>J196</f>
        <v>30.30238</v>
      </c>
    </row>
    <row r="196" spans="2:10" ht="12.75">
      <c r="B196" s="87" t="s">
        <v>137</v>
      </c>
      <c r="C196" s="88">
        <v>303</v>
      </c>
      <c r="D196" s="56" t="s">
        <v>136</v>
      </c>
      <c r="E196" s="56" t="s">
        <v>122</v>
      </c>
      <c r="F196" s="56" t="s">
        <v>87</v>
      </c>
      <c r="G196" s="55" t="s">
        <v>88</v>
      </c>
      <c r="H196" s="55" t="s">
        <v>138</v>
      </c>
      <c r="I196" s="89"/>
      <c r="J196" s="64">
        <f>J197</f>
        <v>30.30238</v>
      </c>
    </row>
    <row r="197" spans="2:10" ht="12.75">
      <c r="B197" s="87" t="s">
        <v>157</v>
      </c>
      <c r="C197" s="88">
        <v>303</v>
      </c>
      <c r="D197" s="56" t="s">
        <v>136</v>
      </c>
      <c r="E197" s="56" t="s">
        <v>122</v>
      </c>
      <c r="F197" s="56" t="s">
        <v>87</v>
      </c>
      <c r="G197" s="55" t="s">
        <v>88</v>
      </c>
      <c r="H197" s="55" t="s">
        <v>138</v>
      </c>
      <c r="I197" s="73">
        <v>300</v>
      </c>
      <c r="J197" s="64">
        <f>J198</f>
        <v>30.30238</v>
      </c>
    </row>
    <row r="198" spans="2:10" ht="20.25">
      <c r="B198" s="87" t="s">
        <v>133</v>
      </c>
      <c r="C198" s="88">
        <v>303</v>
      </c>
      <c r="D198" s="56" t="s">
        <v>136</v>
      </c>
      <c r="E198" s="56" t="s">
        <v>122</v>
      </c>
      <c r="F198" s="56" t="s">
        <v>87</v>
      </c>
      <c r="G198" s="55" t="s">
        <v>88</v>
      </c>
      <c r="H198" s="55" t="s">
        <v>138</v>
      </c>
      <c r="I198" s="73">
        <v>320</v>
      </c>
      <c r="J198" s="64">
        <f>30.30238</f>
        <v>30.30238</v>
      </c>
    </row>
    <row r="199" spans="2:10" ht="12.75">
      <c r="B199" s="87" t="s">
        <v>56</v>
      </c>
      <c r="C199" s="88">
        <v>303</v>
      </c>
      <c r="D199" s="56" t="s">
        <v>42</v>
      </c>
      <c r="E199" s="56"/>
      <c r="F199" s="56"/>
      <c r="G199" s="55"/>
      <c r="H199" s="55"/>
      <c r="I199" s="88"/>
      <c r="J199" s="64">
        <f>J200</f>
        <v>5.630879999999999</v>
      </c>
    </row>
    <row r="200" spans="2:10" ht="12.75">
      <c r="B200" s="87" t="s">
        <v>55</v>
      </c>
      <c r="C200" s="88">
        <v>303</v>
      </c>
      <c r="D200" s="56" t="s">
        <v>42</v>
      </c>
      <c r="E200" s="56" t="s">
        <v>122</v>
      </c>
      <c r="F200" s="56" t="s">
        <v>87</v>
      </c>
      <c r="G200" s="55" t="s">
        <v>88</v>
      </c>
      <c r="H200" s="55" t="s">
        <v>100</v>
      </c>
      <c r="I200" s="88"/>
      <c r="J200" s="64">
        <f>SUM(J201)</f>
        <v>5.630879999999999</v>
      </c>
    </row>
    <row r="201" spans="2:10" ht="20.25">
      <c r="B201" s="54" t="s">
        <v>242</v>
      </c>
      <c r="C201" s="88">
        <v>303</v>
      </c>
      <c r="D201" s="56" t="s">
        <v>42</v>
      </c>
      <c r="E201" s="56" t="s">
        <v>122</v>
      </c>
      <c r="F201" s="56" t="s">
        <v>87</v>
      </c>
      <c r="G201" s="55" t="s">
        <v>88</v>
      </c>
      <c r="H201" s="55" t="s">
        <v>123</v>
      </c>
      <c r="I201" s="88"/>
      <c r="J201" s="64">
        <f>J202+J205</f>
        <v>5.630879999999999</v>
      </c>
    </row>
    <row r="202" spans="2:10" ht="12.75">
      <c r="B202" s="87" t="s">
        <v>157</v>
      </c>
      <c r="C202" s="88">
        <v>303</v>
      </c>
      <c r="D202" s="56" t="s">
        <v>42</v>
      </c>
      <c r="E202" s="56" t="s">
        <v>122</v>
      </c>
      <c r="F202" s="56" t="s">
        <v>87</v>
      </c>
      <c r="G202" s="55" t="s">
        <v>88</v>
      </c>
      <c r="H202" s="55" t="s">
        <v>123</v>
      </c>
      <c r="I202" s="88">
        <v>300</v>
      </c>
      <c r="J202" s="64">
        <f>J203+J204</f>
        <v>3</v>
      </c>
    </row>
    <row r="203" spans="2:10" ht="12.75">
      <c r="B203" s="54" t="s">
        <v>81</v>
      </c>
      <c r="C203" s="88">
        <v>303</v>
      </c>
      <c r="D203" s="56" t="s">
        <v>42</v>
      </c>
      <c r="E203" s="56" t="s">
        <v>122</v>
      </c>
      <c r="F203" s="56" t="s">
        <v>87</v>
      </c>
      <c r="G203" s="55" t="s">
        <v>88</v>
      </c>
      <c r="H203" s="55" t="s">
        <v>123</v>
      </c>
      <c r="I203" s="88">
        <v>310</v>
      </c>
      <c r="J203" s="64">
        <v>3</v>
      </c>
    </row>
    <row r="204" spans="2:10" ht="20.25">
      <c r="B204" s="54" t="s">
        <v>133</v>
      </c>
      <c r="C204" s="88">
        <v>303</v>
      </c>
      <c r="D204" s="56" t="s">
        <v>42</v>
      </c>
      <c r="E204" s="56" t="s">
        <v>122</v>
      </c>
      <c r="F204" s="56" t="s">
        <v>87</v>
      </c>
      <c r="G204" s="55" t="s">
        <v>88</v>
      </c>
      <c r="H204" s="55" t="s">
        <v>123</v>
      </c>
      <c r="I204" s="88">
        <v>320</v>
      </c>
      <c r="J204" s="64"/>
    </row>
    <row r="205" spans="2:10" ht="12.75">
      <c r="B205" s="54" t="s">
        <v>250</v>
      </c>
      <c r="C205" s="88">
        <v>303</v>
      </c>
      <c r="D205" s="56" t="s">
        <v>42</v>
      </c>
      <c r="E205" s="56" t="s">
        <v>122</v>
      </c>
      <c r="F205" s="56" t="s">
        <v>87</v>
      </c>
      <c r="G205" s="55" t="s">
        <v>88</v>
      </c>
      <c r="H205" s="55" t="s">
        <v>190</v>
      </c>
      <c r="I205" s="88"/>
      <c r="J205" s="64">
        <f>J206</f>
        <v>2.63088</v>
      </c>
    </row>
    <row r="206" spans="2:10" ht="20.25">
      <c r="B206" s="63" t="s">
        <v>45</v>
      </c>
      <c r="C206" s="88">
        <v>303</v>
      </c>
      <c r="D206" s="56" t="s">
        <v>42</v>
      </c>
      <c r="E206" s="56" t="s">
        <v>122</v>
      </c>
      <c r="F206" s="56" t="s">
        <v>87</v>
      </c>
      <c r="G206" s="55" t="s">
        <v>88</v>
      </c>
      <c r="H206" s="55" t="s">
        <v>190</v>
      </c>
      <c r="I206" s="88">
        <v>300</v>
      </c>
      <c r="J206" s="64">
        <f>J207</f>
        <v>2.63088</v>
      </c>
    </row>
    <row r="207" spans="2:10" ht="20.25">
      <c r="B207" s="65" t="s">
        <v>83</v>
      </c>
      <c r="C207" s="88">
        <v>303</v>
      </c>
      <c r="D207" s="56" t="s">
        <v>42</v>
      </c>
      <c r="E207" s="56" t="s">
        <v>122</v>
      </c>
      <c r="F207" s="56" t="s">
        <v>87</v>
      </c>
      <c r="G207" s="55" t="s">
        <v>88</v>
      </c>
      <c r="H207" s="55" t="s">
        <v>190</v>
      </c>
      <c r="I207" s="88">
        <v>320</v>
      </c>
      <c r="J207" s="64">
        <v>2.63088</v>
      </c>
    </row>
    <row r="208" spans="2:10" ht="12.75">
      <c r="B208" s="178" t="s">
        <v>299</v>
      </c>
      <c r="C208" s="88">
        <v>303</v>
      </c>
      <c r="D208" s="56" t="s">
        <v>32</v>
      </c>
      <c r="E208" s="56"/>
      <c r="F208" s="56"/>
      <c r="G208" s="55"/>
      <c r="H208" s="55"/>
      <c r="I208" s="88"/>
      <c r="J208" s="64">
        <f>J209</f>
        <v>19.981</v>
      </c>
    </row>
    <row r="209" spans="2:10" ht="12.75">
      <c r="B209" s="54" t="s">
        <v>57</v>
      </c>
      <c r="C209" s="59">
        <v>303</v>
      </c>
      <c r="D209" s="60">
        <v>1102</v>
      </c>
      <c r="E209" s="61"/>
      <c r="F209" s="61"/>
      <c r="G209" s="90"/>
      <c r="H209" s="90"/>
      <c r="I209" s="88"/>
      <c r="J209" s="64">
        <f>J210</f>
        <v>19.981</v>
      </c>
    </row>
    <row r="210" spans="2:10" ht="12.75">
      <c r="B210" s="54" t="s">
        <v>58</v>
      </c>
      <c r="C210" s="59">
        <v>303</v>
      </c>
      <c r="D210" s="60">
        <v>1102</v>
      </c>
      <c r="E210" s="61" t="s">
        <v>124</v>
      </c>
      <c r="F210" s="61" t="s">
        <v>87</v>
      </c>
      <c r="G210" s="69" t="s">
        <v>88</v>
      </c>
      <c r="H210" s="69" t="s">
        <v>100</v>
      </c>
      <c r="I210" s="88"/>
      <c r="J210" s="64">
        <f>J211</f>
        <v>19.981</v>
      </c>
    </row>
    <row r="211" spans="2:10" ht="20.25">
      <c r="B211" s="66" t="s">
        <v>59</v>
      </c>
      <c r="C211" s="59">
        <v>303</v>
      </c>
      <c r="D211" s="60">
        <v>1102</v>
      </c>
      <c r="E211" s="61" t="s">
        <v>124</v>
      </c>
      <c r="F211" s="61" t="s">
        <v>87</v>
      </c>
      <c r="G211" s="69" t="s">
        <v>88</v>
      </c>
      <c r="H211" s="69" t="s">
        <v>125</v>
      </c>
      <c r="I211" s="88"/>
      <c r="J211" s="64">
        <f>J212</f>
        <v>19.981</v>
      </c>
    </row>
    <row r="212" spans="2:10" ht="20.25">
      <c r="B212" s="63" t="s">
        <v>45</v>
      </c>
      <c r="C212" s="59">
        <v>303</v>
      </c>
      <c r="D212" s="60">
        <v>1102</v>
      </c>
      <c r="E212" s="61" t="s">
        <v>124</v>
      </c>
      <c r="F212" s="61" t="s">
        <v>87</v>
      </c>
      <c r="G212" s="69" t="s">
        <v>88</v>
      </c>
      <c r="H212" s="69" t="s">
        <v>125</v>
      </c>
      <c r="I212" s="77">
        <v>200</v>
      </c>
      <c r="J212" s="64">
        <f>J213</f>
        <v>19.981</v>
      </c>
    </row>
    <row r="213" spans="2:10" ht="20.25">
      <c r="B213" s="65" t="s">
        <v>83</v>
      </c>
      <c r="C213" s="59">
        <v>303</v>
      </c>
      <c r="D213" s="60">
        <v>1102</v>
      </c>
      <c r="E213" s="61" t="s">
        <v>124</v>
      </c>
      <c r="F213" s="61" t="s">
        <v>87</v>
      </c>
      <c r="G213" s="69" t="s">
        <v>88</v>
      </c>
      <c r="H213" s="69" t="s">
        <v>125</v>
      </c>
      <c r="I213" s="77">
        <v>240</v>
      </c>
      <c r="J213" s="64">
        <v>19.981</v>
      </c>
    </row>
    <row r="214" spans="2:10" ht="20.25">
      <c r="B214" s="91" t="s">
        <v>300</v>
      </c>
      <c r="C214" s="59">
        <v>303</v>
      </c>
      <c r="D214" s="60">
        <v>1400</v>
      </c>
      <c r="E214" s="61"/>
      <c r="F214" s="61"/>
      <c r="G214" s="69"/>
      <c r="H214" s="69"/>
      <c r="I214" s="77"/>
      <c r="J214" s="64">
        <f>J215</f>
        <v>13.96662</v>
      </c>
    </row>
    <row r="215" spans="2:10" ht="12.75">
      <c r="B215" s="65" t="s">
        <v>301</v>
      </c>
      <c r="C215" s="59">
        <v>303</v>
      </c>
      <c r="D215" s="60">
        <v>1403</v>
      </c>
      <c r="E215" s="61"/>
      <c r="F215" s="61"/>
      <c r="G215" s="69"/>
      <c r="H215" s="69"/>
      <c r="I215" s="77"/>
      <c r="J215" s="64">
        <f>J216</f>
        <v>13.96662</v>
      </c>
    </row>
    <row r="216" spans="2:10" ht="12.75">
      <c r="B216" s="65" t="s">
        <v>46</v>
      </c>
      <c r="C216" s="59">
        <v>303</v>
      </c>
      <c r="D216" s="60">
        <v>1403</v>
      </c>
      <c r="E216" s="61" t="s">
        <v>102</v>
      </c>
      <c r="F216" s="61" t="s">
        <v>87</v>
      </c>
      <c r="G216" s="69" t="s">
        <v>88</v>
      </c>
      <c r="H216" s="69" t="s">
        <v>100</v>
      </c>
      <c r="I216" s="77"/>
      <c r="J216" s="64">
        <f>J217</f>
        <v>13.96662</v>
      </c>
    </row>
    <row r="217" spans="2:10" ht="51">
      <c r="B217" s="92" t="s">
        <v>302</v>
      </c>
      <c r="C217" s="59">
        <v>303</v>
      </c>
      <c r="D217" s="60">
        <v>1403</v>
      </c>
      <c r="E217" s="61" t="s">
        <v>102</v>
      </c>
      <c r="F217" s="56" t="s">
        <v>87</v>
      </c>
      <c r="G217" s="56" t="s">
        <v>88</v>
      </c>
      <c r="H217" s="56" t="s">
        <v>303</v>
      </c>
      <c r="I217" s="77"/>
      <c r="J217" s="64">
        <f>J218</f>
        <v>13.96662</v>
      </c>
    </row>
    <row r="218" spans="2:10" ht="12.75">
      <c r="B218" s="93" t="s">
        <v>33</v>
      </c>
      <c r="C218" s="59">
        <v>303</v>
      </c>
      <c r="D218" s="60">
        <v>1403</v>
      </c>
      <c r="E218" s="61" t="s">
        <v>102</v>
      </c>
      <c r="F218" s="56" t="s">
        <v>87</v>
      </c>
      <c r="G218" s="56" t="s">
        <v>88</v>
      </c>
      <c r="H218" s="56" t="s">
        <v>303</v>
      </c>
      <c r="I218" s="56" t="s">
        <v>304</v>
      </c>
      <c r="J218" s="64">
        <f>J219</f>
        <v>13.96662</v>
      </c>
    </row>
    <row r="219" spans="2:10" ht="13.5" thickBot="1">
      <c r="B219" s="94" t="s">
        <v>84</v>
      </c>
      <c r="C219" s="95">
        <v>303</v>
      </c>
      <c r="D219" s="96">
        <v>1403</v>
      </c>
      <c r="E219" s="97" t="s">
        <v>102</v>
      </c>
      <c r="F219" s="98" t="s">
        <v>87</v>
      </c>
      <c r="G219" s="98" t="s">
        <v>88</v>
      </c>
      <c r="H219" s="98" t="s">
        <v>303</v>
      </c>
      <c r="I219" s="98" t="s">
        <v>305</v>
      </c>
      <c r="J219" s="99">
        <f>13.96662</f>
        <v>13.96662</v>
      </c>
    </row>
    <row r="220" spans="2:10" ht="13.5" thickBot="1">
      <c r="B220" s="100" t="s">
        <v>9</v>
      </c>
      <c r="C220" s="101"/>
      <c r="D220" s="102"/>
      <c r="E220" s="101"/>
      <c r="F220" s="103"/>
      <c r="G220" s="101"/>
      <c r="H220" s="103"/>
      <c r="I220" s="101"/>
      <c r="J220" s="104">
        <f>J9</f>
        <v>18509.704199999996</v>
      </c>
    </row>
  </sheetData>
  <sheetProtection/>
  <mergeCells count="6">
    <mergeCell ref="B4:J4"/>
    <mergeCell ref="B5:J5"/>
    <mergeCell ref="C1:J1"/>
    <mergeCell ref="E7:H7"/>
    <mergeCell ref="C2:J2"/>
    <mergeCell ref="B6:J6"/>
  </mergeCells>
  <printOptions/>
  <pageMargins left="0.2755905511811024" right="0.2755905511811024" top="0.1968503937007874" bottom="0.1968503937007874" header="0.5118110236220472" footer="0.5118110236220472"/>
  <pageSetup fitToHeight="0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42"/>
  <sheetViews>
    <sheetView tabSelected="1" zoomScalePageLayoutView="0" workbookViewId="0" topLeftCell="A1">
      <selection activeCell="D29" sqref="D29"/>
    </sheetView>
  </sheetViews>
  <sheetFormatPr defaultColWidth="9.140625" defaultRowHeight="12.75"/>
  <cols>
    <col min="1" max="1" width="4.00390625" style="13" customWidth="1"/>
    <col min="2" max="2" width="60.140625" style="13" customWidth="1"/>
    <col min="3" max="3" width="9.28125" style="13" customWidth="1"/>
    <col min="4" max="4" width="9.140625" style="13" customWidth="1"/>
    <col min="5" max="5" width="15.8515625" style="13" customWidth="1"/>
    <col min="6" max="6" width="3.57421875" style="13" customWidth="1"/>
    <col min="7" max="7" width="0.13671875" style="13" customWidth="1"/>
    <col min="8" max="8" width="5.28125" style="13" customWidth="1"/>
    <col min="9" max="9" width="5.57421875" style="13" customWidth="1"/>
    <col min="10" max="16384" width="9.140625" style="13" customWidth="1"/>
  </cols>
  <sheetData>
    <row r="2" spans="3:5" ht="12.75" customHeight="1">
      <c r="C2" s="208" t="s">
        <v>322</v>
      </c>
      <c r="D2" s="201"/>
      <c r="E2" s="201"/>
    </row>
    <row r="3" spans="3:5" ht="66.75" customHeight="1">
      <c r="C3" s="201"/>
      <c r="D3" s="201"/>
      <c r="E3" s="201"/>
    </row>
    <row r="4" spans="4:7" ht="12.75">
      <c r="D4" s="219"/>
      <c r="E4" s="190"/>
      <c r="F4" s="190"/>
      <c r="G4" s="190"/>
    </row>
    <row r="5" spans="2:6" ht="13.5">
      <c r="B5" s="199" t="s">
        <v>222</v>
      </c>
      <c r="C5" s="199"/>
      <c r="D5" s="199"/>
      <c r="E5" s="199"/>
      <c r="F5" s="199"/>
    </row>
    <row r="6" spans="2:6" ht="13.5">
      <c r="B6" s="199" t="s">
        <v>308</v>
      </c>
      <c r="C6" s="199"/>
      <c r="D6" s="199"/>
      <c r="E6" s="199"/>
      <c r="F6" s="199"/>
    </row>
    <row r="7" ht="12.75" customHeight="1" thickBot="1"/>
    <row r="8" spans="2:6" ht="12.75" customHeight="1">
      <c r="B8" s="209" t="s">
        <v>62</v>
      </c>
      <c r="C8" s="211" t="s">
        <v>63</v>
      </c>
      <c r="D8" s="213" t="s">
        <v>77</v>
      </c>
      <c r="E8" s="215" t="s">
        <v>219</v>
      </c>
      <c r="F8" s="217"/>
    </row>
    <row r="9" spans="2:6" ht="13.5" thickBot="1">
      <c r="B9" s="210"/>
      <c r="C9" s="212"/>
      <c r="D9" s="214"/>
      <c r="E9" s="216"/>
      <c r="F9" s="218"/>
    </row>
    <row r="10" spans="2:6" ht="18" customHeight="1">
      <c r="B10" s="125" t="s">
        <v>2</v>
      </c>
      <c r="C10" s="105" t="s">
        <v>64</v>
      </c>
      <c r="D10" s="106"/>
      <c r="E10" s="126">
        <f>E11+E12+E13+E15+E16+E14</f>
        <v>4672.58865</v>
      </c>
      <c r="F10" s="107"/>
    </row>
    <row r="11" spans="2:6" ht="22.5" customHeight="1">
      <c r="B11" s="127" t="s">
        <v>152</v>
      </c>
      <c r="C11" s="108" t="s">
        <v>64</v>
      </c>
      <c r="D11" s="109" t="s">
        <v>65</v>
      </c>
      <c r="E11" s="128">
        <f>'Расх-3'!J11</f>
        <v>956.539</v>
      </c>
      <c r="F11" s="110"/>
    </row>
    <row r="12" spans="2:6" ht="34.5" customHeight="1">
      <c r="B12" s="129" t="s">
        <v>3</v>
      </c>
      <c r="C12" s="111" t="s">
        <v>64</v>
      </c>
      <c r="D12" s="111" t="s">
        <v>66</v>
      </c>
      <c r="E12" s="130">
        <f>'Расх-3'!J17</f>
        <v>76.205</v>
      </c>
      <c r="F12" s="112"/>
    </row>
    <row r="13" spans="2:6" ht="30" customHeight="1">
      <c r="B13" s="131" t="s">
        <v>4</v>
      </c>
      <c r="C13" s="109" t="s">
        <v>64</v>
      </c>
      <c r="D13" s="109" t="s">
        <v>67</v>
      </c>
      <c r="E13" s="132">
        <f>'Расх-3'!J23</f>
        <v>2916.3199999999997</v>
      </c>
      <c r="F13" s="113"/>
    </row>
    <row r="14" spans="2:6" ht="23.25" customHeight="1">
      <c r="B14" s="133" t="s">
        <v>156</v>
      </c>
      <c r="C14" s="111" t="s">
        <v>64</v>
      </c>
      <c r="D14" s="111" t="s">
        <v>68</v>
      </c>
      <c r="E14" s="132">
        <f>'Расх-3'!J41</f>
        <v>44</v>
      </c>
      <c r="F14" s="113"/>
    </row>
    <row r="15" spans="2:6" ht="15" customHeight="1">
      <c r="B15" s="134" t="s">
        <v>158</v>
      </c>
      <c r="C15" s="111" t="s">
        <v>64</v>
      </c>
      <c r="D15" s="111" t="s">
        <v>69</v>
      </c>
      <c r="E15" s="132">
        <v>0</v>
      </c>
      <c r="F15" s="114"/>
    </row>
    <row r="16" spans="2:6" ht="15" customHeight="1">
      <c r="B16" s="135" t="s">
        <v>60</v>
      </c>
      <c r="C16" s="111" t="s">
        <v>64</v>
      </c>
      <c r="D16" s="111" t="s">
        <v>70</v>
      </c>
      <c r="E16" s="132">
        <f>'Расх-3'!J51</f>
        <v>679.52465</v>
      </c>
      <c r="F16" s="114"/>
    </row>
    <row r="17" spans="2:6" ht="15" customHeight="1">
      <c r="B17" s="125" t="s">
        <v>5</v>
      </c>
      <c r="C17" s="115" t="s">
        <v>65</v>
      </c>
      <c r="D17" s="115"/>
      <c r="E17" s="136">
        <f>E18</f>
        <v>370.9</v>
      </c>
      <c r="F17" s="116"/>
    </row>
    <row r="18" spans="2:6" ht="18.75" customHeight="1">
      <c r="B18" s="137" t="s">
        <v>78</v>
      </c>
      <c r="C18" s="111" t="s">
        <v>65</v>
      </c>
      <c r="D18" s="111" t="s">
        <v>66</v>
      </c>
      <c r="E18" s="132">
        <f>'Расх-3'!J80</f>
        <v>370.9</v>
      </c>
      <c r="F18" s="116"/>
    </row>
    <row r="19" spans="2:6" ht="23.25" customHeight="1">
      <c r="B19" s="171" t="s">
        <v>335</v>
      </c>
      <c r="C19" s="117" t="s">
        <v>66</v>
      </c>
      <c r="D19" s="117"/>
      <c r="E19" s="138">
        <f>E20</f>
        <v>103.505</v>
      </c>
      <c r="F19" s="116"/>
    </row>
    <row r="20" spans="2:6" ht="17.25" customHeight="1">
      <c r="B20" s="139" t="s">
        <v>71</v>
      </c>
      <c r="C20" s="111" t="s">
        <v>66</v>
      </c>
      <c r="D20" s="111" t="s">
        <v>72</v>
      </c>
      <c r="E20" s="132">
        <f>'Расх-3'!J89</f>
        <v>103.505</v>
      </c>
      <c r="F20" s="113"/>
    </row>
    <row r="21" spans="2:6" ht="15" customHeight="1">
      <c r="B21" s="140" t="s">
        <v>13</v>
      </c>
      <c r="C21" s="115" t="s">
        <v>67</v>
      </c>
      <c r="D21" s="111"/>
      <c r="E21" s="136">
        <f>E22+E23</f>
        <v>6037.39686</v>
      </c>
      <c r="F21" s="116"/>
    </row>
    <row r="22" spans="2:6" ht="16.5" customHeight="1">
      <c r="B22" s="141" t="s">
        <v>36</v>
      </c>
      <c r="C22" s="111" t="s">
        <v>67</v>
      </c>
      <c r="D22" s="111" t="s">
        <v>73</v>
      </c>
      <c r="E22" s="132">
        <f>'Расх-3'!J97</f>
        <v>2819.34062</v>
      </c>
      <c r="F22" s="118"/>
    </row>
    <row r="23" spans="2:6" ht="13.5" customHeight="1">
      <c r="B23" s="142" t="s">
        <v>139</v>
      </c>
      <c r="C23" s="111" t="s">
        <v>67</v>
      </c>
      <c r="D23" s="111" t="s">
        <v>149</v>
      </c>
      <c r="E23" s="132">
        <f>'Расх-3'!J113</f>
        <v>3218.05624</v>
      </c>
      <c r="F23" s="118"/>
    </row>
    <row r="24" spans="2:6" ht="16.5" customHeight="1">
      <c r="B24" s="140" t="s">
        <v>7</v>
      </c>
      <c r="C24" s="115" t="s">
        <v>74</v>
      </c>
      <c r="D24" s="115"/>
      <c r="E24" s="136">
        <f>E25+E26+E27</f>
        <v>6798.38781</v>
      </c>
      <c r="F24" s="116"/>
    </row>
    <row r="25" spans="2:6" ht="14.25" customHeight="1">
      <c r="B25" s="139" t="s">
        <v>109</v>
      </c>
      <c r="C25" s="111" t="s">
        <v>74</v>
      </c>
      <c r="D25" s="111" t="s">
        <v>64</v>
      </c>
      <c r="E25" s="132">
        <f>'Расх-3'!J123</f>
        <v>629.98001</v>
      </c>
      <c r="F25" s="116"/>
    </row>
    <row r="26" spans="2:6" ht="14.25" customHeight="1">
      <c r="B26" s="139" t="s">
        <v>38</v>
      </c>
      <c r="C26" s="111" t="s">
        <v>74</v>
      </c>
      <c r="D26" s="111" t="s">
        <v>65</v>
      </c>
      <c r="E26" s="132">
        <f>'Расх-3'!J137</f>
        <v>3985.26126</v>
      </c>
      <c r="F26" s="113"/>
    </row>
    <row r="27" spans="2:6" ht="13.5" customHeight="1">
      <c r="B27" s="139" t="s">
        <v>12</v>
      </c>
      <c r="C27" s="111" t="s">
        <v>74</v>
      </c>
      <c r="D27" s="111" t="s">
        <v>66</v>
      </c>
      <c r="E27" s="132">
        <f>'Расх-3'!J145</f>
        <v>2183.14654</v>
      </c>
      <c r="F27" s="113"/>
    </row>
    <row r="28" spans="2:6" ht="13.5" customHeight="1">
      <c r="B28" s="140" t="s">
        <v>321</v>
      </c>
      <c r="C28" s="111" t="s">
        <v>68</v>
      </c>
      <c r="D28" s="111" t="s">
        <v>88</v>
      </c>
      <c r="E28" s="132">
        <f>E29</f>
        <v>377.05317</v>
      </c>
      <c r="F28" s="113"/>
    </row>
    <row r="29" spans="2:6" ht="13.5" customHeight="1">
      <c r="B29" s="119" t="s">
        <v>289</v>
      </c>
      <c r="C29" s="111" t="s">
        <v>68</v>
      </c>
      <c r="D29" s="111" t="s">
        <v>74</v>
      </c>
      <c r="E29" s="132">
        <f>'Расх-3'!J175</f>
        <v>377.05317</v>
      </c>
      <c r="F29" s="113"/>
    </row>
    <row r="30" spans="2:6" ht="14.25" customHeight="1">
      <c r="B30" s="143" t="s">
        <v>8</v>
      </c>
      <c r="C30" s="115" t="s">
        <v>75</v>
      </c>
      <c r="D30" s="115"/>
      <c r="E30" s="136">
        <f>E31</f>
        <v>20</v>
      </c>
      <c r="F30" s="116"/>
    </row>
    <row r="31" spans="2:6" ht="15.75" customHeight="1">
      <c r="B31" s="144" t="s">
        <v>164</v>
      </c>
      <c r="C31" s="111" t="s">
        <v>75</v>
      </c>
      <c r="D31" s="111" t="s">
        <v>75</v>
      </c>
      <c r="E31" s="132">
        <f>'Расх-3'!J187</f>
        <v>20</v>
      </c>
      <c r="F31" s="113"/>
    </row>
    <row r="32" spans="2:6" ht="15.75" customHeight="1">
      <c r="B32" s="145" t="s">
        <v>179</v>
      </c>
      <c r="C32" s="120" t="s">
        <v>185</v>
      </c>
      <c r="D32" s="121"/>
      <c r="E32" s="146">
        <f>E33</f>
        <v>59.99183</v>
      </c>
      <c r="F32" s="113"/>
    </row>
    <row r="33" spans="2:6" ht="15.75" customHeight="1">
      <c r="B33" s="147" t="s">
        <v>186</v>
      </c>
      <c r="C33" s="121" t="s">
        <v>185</v>
      </c>
      <c r="D33" s="121" t="s">
        <v>67</v>
      </c>
      <c r="E33" s="148">
        <f>'Расх-3'!J181</f>
        <v>59.99183</v>
      </c>
      <c r="F33" s="113"/>
    </row>
    <row r="34" spans="2:6" ht="17.25" customHeight="1">
      <c r="B34" s="143" t="s">
        <v>40</v>
      </c>
      <c r="C34" s="115" t="s">
        <v>72</v>
      </c>
      <c r="D34" s="115"/>
      <c r="E34" s="136">
        <f>E35+E36</f>
        <v>35.93326</v>
      </c>
      <c r="F34" s="122"/>
    </row>
    <row r="35" spans="2:6" ht="17.25" customHeight="1">
      <c r="B35" s="149" t="s">
        <v>135</v>
      </c>
      <c r="C35" s="111" t="s">
        <v>72</v>
      </c>
      <c r="D35" s="111" t="s">
        <v>64</v>
      </c>
      <c r="E35" s="132">
        <f>'Расх-3'!J194</f>
        <v>30.30238</v>
      </c>
      <c r="F35" s="122"/>
    </row>
    <row r="36" spans="2:6" ht="15" customHeight="1">
      <c r="B36" s="149" t="s">
        <v>56</v>
      </c>
      <c r="C36" s="111" t="s">
        <v>72</v>
      </c>
      <c r="D36" s="111" t="s">
        <v>68</v>
      </c>
      <c r="E36" s="132">
        <f>'Расх-3'!J199</f>
        <v>5.630879999999999</v>
      </c>
      <c r="F36" s="113"/>
    </row>
    <row r="37" spans="2:6" ht="15.75" customHeight="1">
      <c r="B37" s="143" t="s">
        <v>76</v>
      </c>
      <c r="C37" s="115" t="s">
        <v>69</v>
      </c>
      <c r="D37" s="115"/>
      <c r="E37" s="136">
        <f>E38</f>
        <v>19.981</v>
      </c>
      <c r="F37" s="116"/>
    </row>
    <row r="38" spans="2:6" ht="13.5" customHeight="1">
      <c r="B38" s="149" t="s">
        <v>57</v>
      </c>
      <c r="C38" s="109" t="s">
        <v>69</v>
      </c>
      <c r="D38" s="109" t="s">
        <v>65</v>
      </c>
      <c r="E38" s="150">
        <f>'Расх-3'!J208</f>
        <v>19.981</v>
      </c>
      <c r="F38" s="113"/>
    </row>
    <row r="39" spans="2:6" ht="13.5" customHeight="1" thickBot="1">
      <c r="B39" s="123" t="s">
        <v>301</v>
      </c>
      <c r="C39" s="109" t="s">
        <v>306</v>
      </c>
      <c r="D39" s="109" t="s">
        <v>66</v>
      </c>
      <c r="E39" s="150">
        <f>'Расх-3'!J214</f>
        <v>13.96662</v>
      </c>
      <c r="F39" s="113"/>
    </row>
    <row r="40" spans="2:6" ht="17.25" customHeight="1" thickBot="1">
      <c r="B40" s="151" t="s">
        <v>9</v>
      </c>
      <c r="C40" s="101"/>
      <c r="D40" s="101"/>
      <c r="E40" s="152">
        <f>E37+E34+E30+E24+E21+E19+E17+E10+E39+E32+E28</f>
        <v>18509.704199999993</v>
      </c>
      <c r="F40" s="124"/>
    </row>
    <row r="41" spans="3:6" ht="12.75">
      <c r="C41" s="41"/>
      <c r="D41" s="41"/>
      <c r="E41" s="41"/>
      <c r="F41" s="2"/>
    </row>
    <row r="42" ht="12.75">
      <c r="F42" s="2"/>
    </row>
  </sheetData>
  <sheetProtection/>
  <mergeCells count="9">
    <mergeCell ref="C2:E3"/>
    <mergeCell ref="B6:F6"/>
    <mergeCell ref="B8:B9"/>
    <mergeCell ref="C8:C9"/>
    <mergeCell ref="D8:D9"/>
    <mergeCell ref="E8:E9"/>
    <mergeCell ref="F8:F9"/>
    <mergeCell ref="D4:G4"/>
    <mergeCell ref="B5:F5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2020-03-30T09:20:25Z</cp:lastPrinted>
  <dcterms:created xsi:type="dcterms:W3CDTF">1996-10-08T23:32:33Z</dcterms:created>
  <dcterms:modified xsi:type="dcterms:W3CDTF">2020-04-15T09:19:37Z</dcterms:modified>
  <cp:category/>
  <cp:version/>
  <cp:contentType/>
  <cp:contentStatus/>
</cp:coreProperties>
</file>